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jparent/Library/CloudStorage/GoogleDrive-jparent@nd.edu/My Drive/Documents/"/>
    </mc:Choice>
  </mc:AlternateContent>
  <xr:revisionPtr revIDLastSave="0" documentId="13_ncr:1_{D13FF007-ED10-D74C-AC28-894513C6F425}" xr6:coauthVersionLast="47" xr6:coauthVersionMax="47" xr10:uidLastSave="{00000000-0000-0000-0000-000000000000}"/>
  <bookViews>
    <workbookView xWindow="0" yWindow="500" windowWidth="28800" windowHeight="18000" tabRatio="500" xr2:uid="{00000000-000D-0000-FFFF-FFFF00000000}"/>
  </bookViews>
  <sheets>
    <sheet name="Complete" sheetId="1" r:id="rId1"/>
    <sheet name="Pre-TT" sheetId="4" r:id="rId2"/>
    <sheet name="Pre-Tenure" sheetId="2" r:id="rId3"/>
    <sheet name="Post-Tenure" sheetId="3" r:id="rId4"/>
    <sheet name="Post-Full" sheetId="5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2" i="3" l="1"/>
  <c r="N21" i="3"/>
  <c r="M22" i="3"/>
  <c r="H14" i="5"/>
  <c r="G14" i="5"/>
  <c r="F14" i="5"/>
  <c r="E14" i="5"/>
  <c r="D14" i="5"/>
  <c r="D66" i="1"/>
  <c r="H66" i="1"/>
  <c r="G66" i="1"/>
  <c r="F66" i="1"/>
  <c r="E66" i="1"/>
  <c r="P21" i="3"/>
  <c r="E2" i="1"/>
  <c r="E3" i="1"/>
  <c r="E4" i="1"/>
  <c r="E5" i="1"/>
  <c r="E6" i="1"/>
  <c r="E9" i="1"/>
  <c r="E10" i="1"/>
  <c r="E11" i="1"/>
  <c r="E12" i="1"/>
  <c r="E13" i="1"/>
  <c r="E14" i="1"/>
  <c r="E16" i="1"/>
  <c r="E17" i="1"/>
  <c r="E18" i="1"/>
  <c r="E19" i="1"/>
  <c r="E20" i="1"/>
  <c r="E21" i="1"/>
  <c r="E23" i="1"/>
  <c r="E24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Q21" i="3"/>
  <c r="O21" i="3"/>
  <c r="M21" i="3"/>
  <c r="Y10" i="3"/>
  <c r="X10" i="3"/>
  <c r="W10" i="3"/>
  <c r="V10" i="3"/>
  <c r="Q7" i="3"/>
  <c r="M7" i="3"/>
  <c r="N5" i="3"/>
  <c r="N4" i="3"/>
  <c r="N3" i="3"/>
  <c r="N2" i="3"/>
  <c r="D12" i="4"/>
  <c r="F12" i="4"/>
  <c r="G12" i="4"/>
  <c r="G26" i="2"/>
  <c r="F26" i="2"/>
  <c r="D26" i="2"/>
  <c r="F18" i="3"/>
  <c r="G18" i="3"/>
  <c r="D18" i="3"/>
  <c r="E5" i="3"/>
  <c r="E4" i="3"/>
  <c r="E3" i="3"/>
  <c r="E2" i="3"/>
  <c r="E18" i="3" s="1"/>
  <c r="E25" i="2"/>
  <c r="E24" i="2"/>
  <c r="E23" i="2"/>
  <c r="E22" i="2"/>
  <c r="E21" i="2"/>
  <c r="E19" i="2"/>
  <c r="E18" i="2"/>
  <c r="E17" i="2"/>
  <c r="E16" i="2"/>
  <c r="E14" i="2"/>
  <c r="E13" i="2"/>
  <c r="E11" i="2"/>
  <c r="E10" i="2"/>
  <c r="E9" i="2"/>
  <c r="E8" i="2"/>
  <c r="E7" i="2"/>
  <c r="E6" i="2"/>
  <c r="E4" i="2"/>
  <c r="E3" i="2"/>
  <c r="E2" i="2"/>
  <c r="E26" i="2" s="1"/>
  <c r="E11" i="4"/>
  <c r="E10" i="4"/>
  <c r="E9" i="4"/>
  <c r="E6" i="4"/>
  <c r="E5" i="4"/>
  <c r="E12" i="4" s="1"/>
  <c r="E4" i="4"/>
  <c r="E3" i="4"/>
  <c r="E2" i="4"/>
  <c r="N7" i="3" l="1"/>
</calcChain>
</file>

<file path=xl/sharedStrings.xml><?xml version="1.0" encoding="utf-8"?>
<sst xmlns="http://schemas.openxmlformats.org/spreadsheetml/2006/main" count="557" uniqueCount="85">
  <si>
    <t>Course</t>
  </si>
  <si>
    <t>Institution</t>
  </si>
  <si>
    <t>Term</t>
  </si>
  <si>
    <t>Response %</t>
  </si>
  <si>
    <t>Political Integration</t>
  </si>
  <si>
    <t>Fa 2006</t>
  </si>
  <si>
    <t>Columbia</t>
  </si>
  <si>
    <t>American Foreign Policy</t>
  </si>
  <si>
    <t>Sp 2007</t>
  </si>
  <si>
    <t>Su 2007</t>
  </si>
  <si>
    <t>Senior Thesis</t>
  </si>
  <si>
    <t>Barnard</t>
  </si>
  <si>
    <t>Sp 2002</t>
  </si>
  <si>
    <t xml:space="preserve">Hunter </t>
  </si>
  <si>
    <t>Classics of IR</t>
  </si>
  <si>
    <t>Fa 2002</t>
  </si>
  <si>
    <t>5.8 of 7</t>
  </si>
  <si>
    <t>Intro to Politics</t>
  </si>
  <si>
    <t>Fa 2004</t>
  </si>
  <si>
    <t>Fordham</t>
  </si>
  <si>
    <t>International Security</t>
  </si>
  <si>
    <t>NYU</t>
  </si>
  <si>
    <t>Fa 2008</t>
  </si>
  <si>
    <t>Miami</t>
  </si>
  <si>
    <t>Challenge</t>
  </si>
  <si>
    <t>NA</t>
  </si>
  <si>
    <t>Intro to IR</t>
  </si>
  <si>
    <t>Sp 2009</t>
  </si>
  <si>
    <t>Ethnicity and Nationalism</t>
  </si>
  <si>
    <t>Fa 2009</t>
  </si>
  <si>
    <t>Sp 2010</t>
  </si>
  <si>
    <t>Fa 2010</t>
  </si>
  <si>
    <t>Sp 2011</t>
  </si>
  <si>
    <t>Fa 2011</t>
  </si>
  <si>
    <t>Global Perspectives</t>
  </si>
  <si>
    <t>IR Theory (grad)</t>
  </si>
  <si>
    <t>Su 2011</t>
  </si>
  <si>
    <t>Fa 2012</t>
  </si>
  <si>
    <t>Sp 2013</t>
  </si>
  <si>
    <t>Fa 2013</t>
  </si>
  <si>
    <t>Sp 2014</t>
  </si>
  <si>
    <t>Sp 2015</t>
  </si>
  <si>
    <t>Fa 2015</t>
  </si>
  <si>
    <t>Sp 2016</t>
  </si>
  <si>
    <t>U.S. Foreign Policy</t>
  </si>
  <si>
    <t>Fa 2017</t>
  </si>
  <si>
    <t>Notre Dame</t>
  </si>
  <si>
    <t>Enrolled</t>
  </si>
  <si>
    <t>Sp 2018</t>
  </si>
  <si>
    <t>Jr. Sem: Strategy</t>
  </si>
  <si>
    <t>Su 2018</t>
  </si>
  <si>
    <t>Sr. Sem: Strategy</t>
  </si>
  <si>
    <t>Fa 2018</t>
  </si>
  <si>
    <t>Totals and Means</t>
  </si>
  <si>
    <r>
      <t xml:space="preserve">Machiavelli's </t>
    </r>
    <r>
      <rPr>
        <i/>
        <sz val="10"/>
        <color theme="1"/>
        <rFont val="Calibri"/>
        <family val="2"/>
        <scheme val="minor"/>
      </rPr>
      <t>Prince</t>
    </r>
  </si>
  <si>
    <t>Various (ratemyprof.com)</t>
  </si>
  <si>
    <t>2009-2016</t>
  </si>
  <si>
    <t>Overall Score</t>
  </si>
  <si>
    <t>Sp 2017</t>
  </si>
  <si>
    <t>LUISS</t>
  </si>
  <si>
    <t>Totals and means</t>
  </si>
  <si>
    <t>Sp 2019</t>
  </si>
  <si>
    <t>Fa 2019</t>
  </si>
  <si>
    <t>Sp 2020</t>
  </si>
  <si>
    <t>Fa 2020</t>
  </si>
  <si>
    <t>Sr. Sem: Classics of IR</t>
  </si>
  <si>
    <t>Sr. Sem.: Strategy</t>
  </si>
  <si>
    <t>Sp 2021</t>
  </si>
  <si>
    <t>Su 2021</t>
  </si>
  <si>
    <t>Neoscholar</t>
  </si>
  <si>
    <t>Fa 2021</t>
  </si>
  <si>
    <t>Sp 2022</t>
  </si>
  <si>
    <t>Auditors</t>
  </si>
  <si>
    <t>Directed readings</t>
  </si>
  <si>
    <t>Sp 2023</t>
  </si>
  <si>
    <t>Fa 2023</t>
  </si>
  <si>
    <t>Sp 2024</t>
  </si>
  <si>
    <t>Fa 2024</t>
  </si>
  <si>
    <t>Overall</t>
  </si>
  <si>
    <t>Hrs/wk outside</t>
  </si>
  <si>
    <t>Sp 2025</t>
  </si>
  <si>
    <t>Jr. Sem: Classics of IR</t>
  </si>
  <si>
    <t>AY 2007-08</t>
  </si>
  <si>
    <t>2009-16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</si>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</sst>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9" fontId="2" fillId="0" borderId="0" xfId="2" applyFont="1" applyAlignment="1">
      <alignment horizontal="right"/>
    </xf>
    <xf numFmtId="0" fontId="2" fillId="0" borderId="0" xfId="0" applyFont="1"/>
    <xf numFmtId="0" fontId="2" fillId="0" borderId="0" xfId="1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9" fontId="2" fillId="0" borderId="0" xfId="2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/>
    <xf numFmtId="9" fontId="7" fillId="0" borderId="0" xfId="0" applyNumberFormat="1" applyFont="1"/>
    <xf numFmtId="9" fontId="2" fillId="0" borderId="0" xfId="0" applyNumberFormat="1" applyFont="1"/>
    <xf numFmtId="0" fontId="2" fillId="0" borderId="0" xfId="2" applyNumberFormat="1" applyFont="1"/>
    <xf numFmtId="9" fontId="2" fillId="0" borderId="0" xfId="0" applyNumberFormat="1" applyFont="1" applyAlignment="1">
      <alignment horizontal="right"/>
    </xf>
    <xf numFmtId="164" fontId="7" fillId="0" borderId="0" xfId="0" applyNumberFormat="1" applyFont="1"/>
    <xf numFmtId="2" fontId="2" fillId="0" borderId="0" xfId="0" applyNumberFormat="1" applyFont="1" applyAlignment="1">
      <alignment horizontal="right"/>
    </xf>
  </cellXfs>
  <cellStyles count="5">
    <cellStyle name="Currency" xfId="1" builtinId="4"/>
    <cellStyle name="Followed Hyperlink" xfId="4" builtinId="9" hidden="1"/>
    <cellStyle name="Hyperlink" xfId="3" builtinId="8" hidden="1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A49" zoomScale="150" zoomScaleNormal="150" workbookViewId="0">
      <selection activeCell="G64" sqref="G64"/>
    </sheetView>
  </sheetViews>
  <sheetFormatPr baseColWidth="10" defaultRowHeight="16" x14ac:dyDescent="0.2"/>
  <cols>
    <col min="1" max="1" width="18.83203125" style="4" customWidth="1"/>
    <col min="2" max="3" width="9" style="4" customWidth="1"/>
    <col min="4" max="4" width="7.1640625" style="2" customWidth="1"/>
    <col min="5" max="5" width="10" style="2" customWidth="1"/>
    <col min="6" max="6" width="8" style="4" customWidth="1"/>
    <col min="7" max="7" width="10.6640625" style="4" customWidth="1"/>
    <col min="8" max="8" width="9.83203125" style="4" customWidth="1"/>
    <col min="9" max="9" width="10.83203125" style="4"/>
    <col min="11" max="16384" width="10.83203125" style="4"/>
  </cols>
  <sheetData>
    <row r="1" spans="1:9" x14ac:dyDescent="0.2">
      <c r="A1" s="10" t="s">
        <v>0</v>
      </c>
      <c r="B1" s="10" t="s">
        <v>2</v>
      </c>
      <c r="C1" s="10" t="s">
        <v>1</v>
      </c>
      <c r="D1" s="2" t="s">
        <v>47</v>
      </c>
      <c r="E1" s="2" t="s">
        <v>3</v>
      </c>
      <c r="F1" s="10" t="s">
        <v>24</v>
      </c>
      <c r="G1" s="10" t="s">
        <v>79</v>
      </c>
      <c r="H1" s="10" t="s">
        <v>57</v>
      </c>
      <c r="I1" s="10" t="s">
        <v>72</v>
      </c>
    </row>
    <row r="2" spans="1:9" x14ac:dyDescent="0.2">
      <c r="A2" s="1" t="s">
        <v>7</v>
      </c>
      <c r="B2" s="1" t="s">
        <v>12</v>
      </c>
      <c r="C2" s="1" t="s">
        <v>13</v>
      </c>
      <c r="D2" s="2">
        <v>43</v>
      </c>
      <c r="E2" s="3">
        <f>25/43</f>
        <v>0.58139534883720934</v>
      </c>
      <c r="F2" s="2">
        <v>3.9</v>
      </c>
      <c r="G2" s="2"/>
      <c r="H2" s="2">
        <v>4.0999999999999996</v>
      </c>
    </row>
    <row r="3" spans="1:9" x14ac:dyDescent="0.2">
      <c r="A3" s="1" t="s">
        <v>14</v>
      </c>
      <c r="B3" s="1" t="s">
        <v>15</v>
      </c>
      <c r="C3" s="1" t="s">
        <v>13</v>
      </c>
      <c r="D3" s="2">
        <v>24</v>
      </c>
      <c r="E3" s="3">
        <f>19/24</f>
        <v>0.79166666666666663</v>
      </c>
      <c r="F3" s="2">
        <v>4.5999999999999996</v>
      </c>
      <c r="G3" s="2"/>
      <c r="H3" s="2">
        <v>4.4000000000000004</v>
      </c>
    </row>
    <row r="4" spans="1:9" x14ac:dyDescent="0.2">
      <c r="A4" s="1" t="s">
        <v>17</v>
      </c>
      <c r="B4" s="1" t="s">
        <v>18</v>
      </c>
      <c r="C4" s="1" t="s">
        <v>19</v>
      </c>
      <c r="D4" s="2">
        <v>20</v>
      </c>
      <c r="E4" s="3">
        <f>8/20</f>
        <v>0.4</v>
      </c>
      <c r="F4" s="2">
        <v>1.5</v>
      </c>
      <c r="G4" s="2"/>
      <c r="H4" s="2">
        <v>4.8</v>
      </c>
    </row>
    <row r="5" spans="1:9" x14ac:dyDescent="0.2">
      <c r="A5" s="1" t="s">
        <v>54</v>
      </c>
      <c r="B5" s="1" t="s">
        <v>5</v>
      </c>
      <c r="C5" s="1" t="s">
        <v>13</v>
      </c>
      <c r="D5" s="2">
        <v>12</v>
      </c>
      <c r="E5" s="3">
        <f>8/12</f>
        <v>0.66666666666666663</v>
      </c>
      <c r="F5" s="2">
        <v>4.3</v>
      </c>
      <c r="G5" s="2"/>
      <c r="H5" s="2">
        <v>4.0999999999999996</v>
      </c>
    </row>
    <row r="6" spans="1:9" x14ac:dyDescent="0.2">
      <c r="A6" s="4" t="s">
        <v>4</v>
      </c>
      <c r="B6" s="4" t="s">
        <v>5</v>
      </c>
      <c r="C6" s="4" t="s">
        <v>6</v>
      </c>
      <c r="D6" s="5">
        <v>14</v>
      </c>
      <c r="E6" s="3">
        <f>8/14</f>
        <v>0.5714285714285714</v>
      </c>
      <c r="F6" s="6">
        <v>4</v>
      </c>
      <c r="H6" s="4">
        <v>3.9</v>
      </c>
    </row>
    <row r="7" spans="1:9" x14ac:dyDescent="0.2">
      <c r="A7" s="1" t="s">
        <v>20</v>
      </c>
      <c r="B7" s="1" t="s">
        <v>5</v>
      </c>
      <c r="C7" s="1" t="s">
        <v>21</v>
      </c>
      <c r="D7" s="2">
        <v>17</v>
      </c>
      <c r="E7" s="3">
        <v>1</v>
      </c>
      <c r="F7" s="2">
        <v>4.5999999999999996</v>
      </c>
      <c r="G7" s="2"/>
      <c r="H7" s="2">
        <v>4.4000000000000004</v>
      </c>
    </row>
    <row r="8" spans="1:9" x14ac:dyDescent="0.2">
      <c r="A8" s="1" t="s">
        <v>4</v>
      </c>
      <c r="B8" s="1" t="s">
        <v>8</v>
      </c>
      <c r="C8" s="1" t="s">
        <v>21</v>
      </c>
      <c r="D8" s="2">
        <v>18</v>
      </c>
      <c r="E8" s="3">
        <v>1</v>
      </c>
      <c r="F8" s="2">
        <v>4.5999999999999996</v>
      </c>
      <c r="G8" s="2"/>
      <c r="H8" s="2">
        <v>4.5</v>
      </c>
    </row>
    <row r="9" spans="1:9" x14ac:dyDescent="0.2">
      <c r="A9" s="4" t="s">
        <v>7</v>
      </c>
      <c r="B9" s="4" t="s">
        <v>8</v>
      </c>
      <c r="C9" s="4" t="s">
        <v>6</v>
      </c>
      <c r="D9" s="2">
        <v>187</v>
      </c>
      <c r="E9" s="3">
        <f>99/187</f>
        <v>0.52941176470588236</v>
      </c>
      <c r="F9" s="2">
        <v>3.7</v>
      </c>
      <c r="H9" s="4">
        <v>3.7</v>
      </c>
    </row>
    <row r="10" spans="1:9" x14ac:dyDescent="0.2">
      <c r="A10" s="4" t="s">
        <v>7</v>
      </c>
      <c r="B10" s="4" t="s">
        <v>9</v>
      </c>
      <c r="C10" s="4" t="s">
        <v>6</v>
      </c>
      <c r="D10" s="2">
        <v>17</v>
      </c>
      <c r="E10" s="3">
        <f>11/17</f>
        <v>0.6470588235294118</v>
      </c>
      <c r="F10" s="2" t="s">
        <v>25</v>
      </c>
      <c r="H10" s="4">
        <v>4.2</v>
      </c>
    </row>
    <row r="11" spans="1:9" x14ac:dyDescent="0.2">
      <c r="A11" s="4" t="s">
        <v>10</v>
      </c>
      <c r="B11" s="4" t="s">
        <v>82</v>
      </c>
      <c r="C11" s="4" t="s">
        <v>11</v>
      </c>
      <c r="D11" s="2">
        <v>11</v>
      </c>
      <c r="E11" s="3">
        <f>10/11</f>
        <v>0.90909090909090906</v>
      </c>
      <c r="F11" s="2" t="s">
        <v>25</v>
      </c>
      <c r="H11" s="4">
        <v>4.0999999999999996</v>
      </c>
    </row>
    <row r="12" spans="1:9" x14ac:dyDescent="0.2">
      <c r="A12" s="4" t="s">
        <v>7</v>
      </c>
      <c r="B12" s="4" t="s">
        <v>22</v>
      </c>
      <c r="C12" s="4" t="s">
        <v>23</v>
      </c>
      <c r="D12" s="2">
        <v>30</v>
      </c>
      <c r="E12" s="3">
        <f>16/30</f>
        <v>0.53333333333333333</v>
      </c>
      <c r="F12" s="2">
        <v>4.9000000000000004</v>
      </c>
      <c r="H12" s="4">
        <v>4.7</v>
      </c>
    </row>
    <row r="13" spans="1:9" x14ac:dyDescent="0.2">
      <c r="A13" s="4" t="s">
        <v>4</v>
      </c>
      <c r="B13" s="4" t="s">
        <v>22</v>
      </c>
      <c r="C13" s="4" t="s">
        <v>23</v>
      </c>
      <c r="D13" s="2">
        <v>13</v>
      </c>
      <c r="E13" s="3">
        <f>6/13</f>
        <v>0.46153846153846156</v>
      </c>
      <c r="F13" s="6">
        <v>4</v>
      </c>
      <c r="H13" s="4">
        <v>3.7</v>
      </c>
    </row>
    <row r="14" spans="1:9" x14ac:dyDescent="0.2">
      <c r="A14" s="4" t="s">
        <v>26</v>
      </c>
      <c r="B14" s="4" t="s">
        <v>27</v>
      </c>
      <c r="C14" s="4" t="s">
        <v>23</v>
      </c>
      <c r="D14" s="2">
        <v>17</v>
      </c>
      <c r="E14" s="3">
        <f>13/17</f>
        <v>0.76470588235294112</v>
      </c>
      <c r="F14" s="2">
        <v>4.9000000000000004</v>
      </c>
      <c r="H14" s="4">
        <v>4.8</v>
      </c>
    </row>
    <row r="15" spans="1:9" x14ac:dyDescent="0.2">
      <c r="A15" s="4" t="s">
        <v>28</v>
      </c>
      <c r="B15" s="4" t="s">
        <v>27</v>
      </c>
      <c r="C15" s="4" t="s">
        <v>23</v>
      </c>
      <c r="D15" s="2">
        <v>10</v>
      </c>
      <c r="E15" s="3">
        <v>0.7</v>
      </c>
      <c r="F15" s="2">
        <v>4.4000000000000004</v>
      </c>
      <c r="G15" s="7"/>
      <c r="H15" s="7">
        <v>4</v>
      </c>
    </row>
    <row r="16" spans="1:9" x14ac:dyDescent="0.2">
      <c r="A16" s="4" t="s">
        <v>20</v>
      </c>
      <c r="B16" s="4" t="s">
        <v>27</v>
      </c>
      <c r="C16" s="4" t="s">
        <v>23</v>
      </c>
      <c r="D16" s="2">
        <v>13</v>
      </c>
      <c r="E16" s="3">
        <f>9/13</f>
        <v>0.69230769230769229</v>
      </c>
      <c r="F16" s="2">
        <v>4.4000000000000004</v>
      </c>
      <c r="H16" s="4">
        <v>4.0999999999999996</v>
      </c>
    </row>
    <row r="17" spans="1:8" x14ac:dyDescent="0.2">
      <c r="A17" s="4" t="s">
        <v>7</v>
      </c>
      <c r="B17" s="4" t="s">
        <v>29</v>
      </c>
      <c r="C17" s="4" t="s">
        <v>23</v>
      </c>
      <c r="D17" s="2">
        <v>31</v>
      </c>
      <c r="E17" s="3">
        <f>22/31</f>
        <v>0.70967741935483875</v>
      </c>
      <c r="F17" s="2">
        <v>4.9000000000000004</v>
      </c>
      <c r="H17" s="4">
        <v>4.5999999999999996</v>
      </c>
    </row>
    <row r="18" spans="1:8" x14ac:dyDescent="0.2">
      <c r="A18" s="4" t="s">
        <v>4</v>
      </c>
      <c r="B18" s="4" t="s">
        <v>29</v>
      </c>
      <c r="C18" s="4" t="s">
        <v>23</v>
      </c>
      <c r="D18" s="2">
        <v>15</v>
      </c>
      <c r="E18" s="3">
        <f>12/15</f>
        <v>0.8</v>
      </c>
      <c r="F18" s="2">
        <v>4.9000000000000004</v>
      </c>
      <c r="H18" s="4">
        <v>4.8</v>
      </c>
    </row>
    <row r="19" spans="1:8" x14ac:dyDescent="0.2">
      <c r="A19" s="4" t="s">
        <v>26</v>
      </c>
      <c r="B19" s="4" t="s">
        <v>30</v>
      </c>
      <c r="C19" s="4" t="s">
        <v>23</v>
      </c>
      <c r="D19" s="2">
        <v>33</v>
      </c>
      <c r="E19" s="3">
        <f>16/33</f>
        <v>0.48484848484848486</v>
      </c>
      <c r="F19" s="2">
        <v>4.8</v>
      </c>
      <c r="H19" s="4">
        <v>4.5999999999999996</v>
      </c>
    </row>
    <row r="20" spans="1:8" x14ac:dyDescent="0.2">
      <c r="A20" s="4" t="s">
        <v>20</v>
      </c>
      <c r="B20" s="4" t="s">
        <v>30</v>
      </c>
      <c r="C20" s="4" t="s">
        <v>23</v>
      </c>
      <c r="D20" s="2">
        <v>15</v>
      </c>
      <c r="E20" s="3">
        <f>13/15</f>
        <v>0.8666666666666667</v>
      </c>
      <c r="F20" s="2">
        <v>4.8</v>
      </c>
      <c r="H20" s="4">
        <v>4.2</v>
      </c>
    </row>
    <row r="21" spans="1:8" x14ac:dyDescent="0.2">
      <c r="A21" s="4" t="s">
        <v>7</v>
      </c>
      <c r="B21" s="4" t="s">
        <v>31</v>
      </c>
      <c r="C21" s="4" t="s">
        <v>23</v>
      </c>
      <c r="D21" s="2">
        <v>34</v>
      </c>
      <c r="E21" s="3">
        <f>29/34</f>
        <v>0.8529411764705882</v>
      </c>
      <c r="F21" s="6">
        <v>5</v>
      </c>
      <c r="H21" s="4">
        <v>4.9000000000000004</v>
      </c>
    </row>
    <row r="22" spans="1:8" x14ac:dyDescent="0.2">
      <c r="A22" s="4" t="s">
        <v>4</v>
      </c>
      <c r="B22" s="4" t="s">
        <v>31</v>
      </c>
      <c r="C22" s="4" t="s">
        <v>23</v>
      </c>
      <c r="D22" s="2">
        <v>10</v>
      </c>
      <c r="E22" s="3">
        <v>0.8</v>
      </c>
      <c r="F22" s="6">
        <v>5</v>
      </c>
      <c r="H22" s="4">
        <v>4.9000000000000004</v>
      </c>
    </row>
    <row r="23" spans="1:8" x14ac:dyDescent="0.2">
      <c r="A23" s="4" t="s">
        <v>26</v>
      </c>
      <c r="B23" s="4" t="s">
        <v>32</v>
      </c>
      <c r="C23" s="4" t="s">
        <v>23</v>
      </c>
      <c r="D23" s="2">
        <v>77</v>
      </c>
      <c r="E23" s="3">
        <f>60/77</f>
        <v>0.77922077922077926</v>
      </c>
      <c r="F23" s="2">
        <v>4.7</v>
      </c>
      <c r="H23" s="4">
        <v>4.4000000000000004</v>
      </c>
    </row>
    <row r="24" spans="1:8" x14ac:dyDescent="0.2">
      <c r="A24" s="4" t="s">
        <v>20</v>
      </c>
      <c r="B24" s="4" t="s">
        <v>32</v>
      </c>
      <c r="C24" s="4" t="s">
        <v>23</v>
      </c>
      <c r="D24" s="2">
        <v>16</v>
      </c>
      <c r="E24" s="3">
        <f>15/16</f>
        <v>0.9375</v>
      </c>
      <c r="F24" s="2">
        <v>4.9000000000000004</v>
      </c>
      <c r="H24" s="4">
        <v>4.8</v>
      </c>
    </row>
    <row r="25" spans="1:8" x14ac:dyDescent="0.2">
      <c r="A25" s="4" t="s">
        <v>7</v>
      </c>
      <c r="B25" s="4" t="s">
        <v>36</v>
      </c>
      <c r="C25" s="4" t="s">
        <v>23</v>
      </c>
      <c r="D25" s="2">
        <v>6</v>
      </c>
      <c r="E25" s="3">
        <v>0.5</v>
      </c>
      <c r="F25" s="2" t="s">
        <v>25</v>
      </c>
      <c r="G25" s="7"/>
      <c r="H25" s="7">
        <v>5</v>
      </c>
    </row>
    <row r="26" spans="1:8" x14ac:dyDescent="0.2">
      <c r="A26" s="4" t="s">
        <v>26</v>
      </c>
      <c r="B26" s="4" t="s">
        <v>33</v>
      </c>
      <c r="C26" s="4" t="s">
        <v>23</v>
      </c>
      <c r="D26" s="2">
        <v>37</v>
      </c>
      <c r="E26" s="3">
        <f>30/37</f>
        <v>0.81081081081081086</v>
      </c>
      <c r="F26" s="2" t="s">
        <v>25</v>
      </c>
      <c r="H26" s="4">
        <v>4.0999999999999996</v>
      </c>
    </row>
    <row r="27" spans="1:8" x14ac:dyDescent="0.2">
      <c r="A27" s="4" t="s">
        <v>34</v>
      </c>
      <c r="B27" s="4" t="s">
        <v>33</v>
      </c>
      <c r="C27" s="4" t="s">
        <v>23</v>
      </c>
      <c r="D27" s="2">
        <v>37</v>
      </c>
      <c r="E27" s="3">
        <f>32/37</f>
        <v>0.86486486486486491</v>
      </c>
      <c r="F27" s="2" t="s">
        <v>25</v>
      </c>
      <c r="H27" s="4">
        <v>4.5</v>
      </c>
    </row>
    <row r="28" spans="1:8" x14ac:dyDescent="0.2">
      <c r="A28" s="4" t="s">
        <v>35</v>
      </c>
      <c r="B28" s="4" t="s">
        <v>33</v>
      </c>
      <c r="C28" s="4" t="s">
        <v>23</v>
      </c>
      <c r="D28" s="2">
        <v>20</v>
      </c>
      <c r="E28" s="3">
        <f>14/20</f>
        <v>0.7</v>
      </c>
      <c r="F28" s="2" t="s">
        <v>25</v>
      </c>
      <c r="H28" s="4">
        <v>4.7</v>
      </c>
    </row>
    <row r="29" spans="1:8" x14ac:dyDescent="0.2">
      <c r="A29" s="4" t="s">
        <v>7</v>
      </c>
      <c r="B29" s="4" t="s">
        <v>37</v>
      </c>
      <c r="C29" s="4" t="s">
        <v>23</v>
      </c>
      <c r="D29" s="2">
        <v>36</v>
      </c>
      <c r="E29" s="3">
        <f>32/36</f>
        <v>0.88888888888888884</v>
      </c>
      <c r="F29" s="4">
        <v>4.9000000000000004</v>
      </c>
      <c r="H29" s="4">
        <v>4.8</v>
      </c>
    </row>
    <row r="30" spans="1:8" x14ac:dyDescent="0.2">
      <c r="A30" s="4" t="s">
        <v>35</v>
      </c>
      <c r="B30" s="4" t="s">
        <v>37</v>
      </c>
      <c r="C30" s="4" t="s">
        <v>23</v>
      </c>
      <c r="D30" s="2">
        <v>10</v>
      </c>
      <c r="E30" s="3">
        <v>0.7</v>
      </c>
      <c r="F30" s="7">
        <v>5</v>
      </c>
      <c r="H30" s="4">
        <v>4.9000000000000004</v>
      </c>
    </row>
    <row r="31" spans="1:8" x14ac:dyDescent="0.2">
      <c r="A31" s="4" t="s">
        <v>26</v>
      </c>
      <c r="B31" s="4" t="s">
        <v>38</v>
      </c>
      <c r="C31" s="4" t="s">
        <v>23</v>
      </c>
      <c r="D31" s="2">
        <v>36</v>
      </c>
      <c r="E31" s="3">
        <f>25/36</f>
        <v>0.69444444444444442</v>
      </c>
      <c r="F31" s="2" t="s">
        <v>25</v>
      </c>
      <c r="H31" s="4">
        <v>4.4000000000000004</v>
      </c>
    </row>
    <row r="32" spans="1:8" x14ac:dyDescent="0.2">
      <c r="A32" s="4" t="s">
        <v>20</v>
      </c>
      <c r="B32" s="4" t="s">
        <v>38</v>
      </c>
      <c r="C32" s="4" t="s">
        <v>23</v>
      </c>
      <c r="D32" s="2">
        <v>15</v>
      </c>
      <c r="E32" s="3">
        <f>10/15</f>
        <v>0.66666666666666663</v>
      </c>
      <c r="F32" s="2" t="s">
        <v>25</v>
      </c>
      <c r="H32" s="4">
        <v>4.8</v>
      </c>
    </row>
    <row r="33" spans="1:9" x14ac:dyDescent="0.2">
      <c r="A33" s="4" t="s">
        <v>35</v>
      </c>
      <c r="B33" s="4" t="s">
        <v>39</v>
      </c>
      <c r="C33" s="4" t="s">
        <v>23</v>
      </c>
      <c r="D33" s="2">
        <v>12</v>
      </c>
      <c r="E33" s="3">
        <f>9/12</f>
        <v>0.75</v>
      </c>
      <c r="F33" s="2" t="s">
        <v>25</v>
      </c>
      <c r="H33" s="4">
        <v>4.8</v>
      </c>
    </row>
    <row r="34" spans="1:9" x14ac:dyDescent="0.2">
      <c r="A34" s="4" t="s">
        <v>7</v>
      </c>
      <c r="B34" s="4" t="s">
        <v>39</v>
      </c>
      <c r="C34" s="4" t="s">
        <v>23</v>
      </c>
      <c r="D34" s="2">
        <v>29</v>
      </c>
      <c r="E34" s="3">
        <f>18/29</f>
        <v>0.62068965517241381</v>
      </c>
      <c r="F34" s="2" t="s">
        <v>25</v>
      </c>
      <c r="H34" s="4">
        <v>4.7</v>
      </c>
    </row>
    <row r="35" spans="1:9" x14ac:dyDescent="0.2">
      <c r="A35" s="4" t="s">
        <v>20</v>
      </c>
      <c r="B35" s="4" t="s">
        <v>40</v>
      </c>
      <c r="C35" s="4" t="s">
        <v>23</v>
      </c>
      <c r="D35" s="2">
        <v>15</v>
      </c>
      <c r="E35" s="3">
        <f>10/15</f>
        <v>0.66666666666666663</v>
      </c>
      <c r="F35" s="2" t="s">
        <v>25</v>
      </c>
      <c r="H35" s="4">
        <v>4.5</v>
      </c>
    </row>
    <row r="36" spans="1:9" x14ac:dyDescent="0.2">
      <c r="A36" s="4" t="s">
        <v>20</v>
      </c>
      <c r="B36" s="4" t="s">
        <v>41</v>
      </c>
      <c r="C36" s="4" t="s">
        <v>23</v>
      </c>
      <c r="D36" s="2">
        <v>9</v>
      </c>
      <c r="E36" s="3">
        <f>6/9</f>
        <v>0.66666666666666663</v>
      </c>
      <c r="F36" s="2" t="s">
        <v>25</v>
      </c>
      <c r="H36" s="4">
        <v>4.2</v>
      </c>
    </row>
    <row r="37" spans="1:9" x14ac:dyDescent="0.2">
      <c r="A37" s="4" t="s">
        <v>35</v>
      </c>
      <c r="B37" s="4" t="s">
        <v>42</v>
      </c>
      <c r="C37" s="4" t="s">
        <v>23</v>
      </c>
      <c r="D37" s="2">
        <v>5</v>
      </c>
      <c r="E37" s="3">
        <f>2/5</f>
        <v>0.4</v>
      </c>
      <c r="F37" s="2" t="s">
        <v>25</v>
      </c>
      <c r="H37" s="4">
        <v>4.9000000000000004</v>
      </c>
    </row>
    <row r="38" spans="1:9" x14ac:dyDescent="0.2">
      <c r="A38" s="4" t="s">
        <v>7</v>
      </c>
      <c r="B38" s="4" t="s">
        <v>42</v>
      </c>
      <c r="C38" s="4" t="s">
        <v>23</v>
      </c>
      <c r="D38" s="2">
        <v>34</v>
      </c>
      <c r="E38" s="3">
        <f>10/34</f>
        <v>0.29411764705882354</v>
      </c>
      <c r="F38" s="2" t="s">
        <v>25</v>
      </c>
      <c r="H38" s="4">
        <v>4.5</v>
      </c>
    </row>
    <row r="39" spans="1:9" x14ac:dyDescent="0.2">
      <c r="A39" s="4" t="s">
        <v>26</v>
      </c>
      <c r="B39" s="4" t="s">
        <v>43</v>
      </c>
      <c r="C39" s="4" t="s">
        <v>23</v>
      </c>
      <c r="D39" s="2">
        <v>56</v>
      </c>
      <c r="E39" s="3">
        <f>21/56</f>
        <v>0.375</v>
      </c>
      <c r="F39" s="2" t="s">
        <v>25</v>
      </c>
      <c r="H39" s="4">
        <v>4.4000000000000004</v>
      </c>
    </row>
    <row r="40" spans="1:9" x14ac:dyDescent="0.2">
      <c r="A40" s="4" t="s">
        <v>55</v>
      </c>
      <c r="B40" s="4" t="s">
        <v>83</v>
      </c>
      <c r="C40" s="4" t="s">
        <v>23</v>
      </c>
      <c r="D40" s="2">
        <v>17</v>
      </c>
      <c r="E40" s="3" t="s">
        <v>25</v>
      </c>
      <c r="F40" s="2">
        <v>4.5999999999999996</v>
      </c>
      <c r="H40" s="4">
        <v>4.4000000000000004</v>
      </c>
    </row>
    <row r="41" spans="1:9" x14ac:dyDescent="0.2">
      <c r="A41" s="4" t="s">
        <v>44</v>
      </c>
      <c r="B41" s="4" t="s">
        <v>45</v>
      </c>
      <c r="C41" s="4" t="s">
        <v>46</v>
      </c>
      <c r="D41" s="2">
        <v>32</v>
      </c>
      <c r="E41" s="3">
        <v>0.91</v>
      </c>
      <c r="F41" s="8">
        <v>0.97</v>
      </c>
      <c r="G41" s="4">
        <v>5.3</v>
      </c>
      <c r="H41" s="4">
        <v>4.8</v>
      </c>
    </row>
    <row r="42" spans="1:9" x14ac:dyDescent="0.2">
      <c r="A42" s="4" t="s">
        <v>26</v>
      </c>
      <c r="B42" s="4" t="s">
        <v>48</v>
      </c>
      <c r="C42" s="4" t="s">
        <v>46</v>
      </c>
      <c r="D42" s="2">
        <v>34</v>
      </c>
      <c r="E42" s="3">
        <v>0.91</v>
      </c>
      <c r="F42" s="8">
        <v>0.97</v>
      </c>
      <c r="G42" s="4">
        <v>6.4</v>
      </c>
      <c r="H42" s="4">
        <v>4.5999999999999996</v>
      </c>
    </row>
    <row r="43" spans="1:9" x14ac:dyDescent="0.2">
      <c r="A43" s="4" t="s">
        <v>49</v>
      </c>
      <c r="B43" s="4" t="s">
        <v>48</v>
      </c>
      <c r="C43" s="4" t="s">
        <v>46</v>
      </c>
      <c r="D43" s="2">
        <v>16</v>
      </c>
      <c r="E43" s="3">
        <v>0.94</v>
      </c>
      <c r="F43" s="8">
        <v>1</v>
      </c>
      <c r="G43" s="4">
        <v>6.5</v>
      </c>
      <c r="H43" s="4">
        <v>4.5999999999999996</v>
      </c>
    </row>
    <row r="44" spans="1:9" x14ac:dyDescent="0.2">
      <c r="A44" s="4" t="s">
        <v>44</v>
      </c>
      <c r="B44" s="4" t="s">
        <v>50</v>
      </c>
      <c r="C44" s="4" t="s">
        <v>46</v>
      </c>
      <c r="D44" s="2">
        <v>12</v>
      </c>
      <c r="E44" s="3">
        <v>1</v>
      </c>
      <c r="F44" s="8">
        <v>0.92</v>
      </c>
      <c r="G44" s="7">
        <v>5.8</v>
      </c>
      <c r="H44" s="7">
        <v>5</v>
      </c>
    </row>
    <row r="45" spans="1:9" x14ac:dyDescent="0.2">
      <c r="A45" s="4" t="s">
        <v>51</v>
      </c>
      <c r="B45" s="4" t="s">
        <v>52</v>
      </c>
      <c r="C45" s="4" t="s">
        <v>46</v>
      </c>
      <c r="D45" s="2">
        <v>16</v>
      </c>
      <c r="E45" s="3">
        <v>1</v>
      </c>
      <c r="F45" s="8">
        <v>0.94</v>
      </c>
      <c r="G45" s="7">
        <v>6</v>
      </c>
      <c r="H45" s="7">
        <v>5</v>
      </c>
    </row>
    <row r="46" spans="1:9" x14ac:dyDescent="0.2">
      <c r="A46" s="4" t="s">
        <v>44</v>
      </c>
      <c r="B46" s="4" t="s">
        <v>52</v>
      </c>
      <c r="C46" s="4" t="s">
        <v>46</v>
      </c>
      <c r="D46" s="2">
        <v>32</v>
      </c>
      <c r="E46" s="3">
        <v>0.81</v>
      </c>
      <c r="F46" s="8">
        <v>1</v>
      </c>
      <c r="G46" s="4">
        <v>5.2</v>
      </c>
      <c r="H46" s="4">
        <v>4.7</v>
      </c>
      <c r="I46" s="4">
        <v>1</v>
      </c>
    </row>
    <row r="47" spans="1:9" x14ac:dyDescent="0.2">
      <c r="A47" s="4" t="s">
        <v>26</v>
      </c>
      <c r="B47" s="4" t="s">
        <v>61</v>
      </c>
      <c r="C47" s="4" t="s">
        <v>46</v>
      </c>
      <c r="D47" s="2">
        <v>39</v>
      </c>
      <c r="E47" s="3">
        <v>0.85</v>
      </c>
      <c r="F47" s="8">
        <v>0.94</v>
      </c>
      <c r="G47" s="4">
        <v>6.4</v>
      </c>
      <c r="H47" s="4">
        <v>4.5</v>
      </c>
    </row>
    <row r="48" spans="1:9" x14ac:dyDescent="0.2">
      <c r="A48" s="4" t="s">
        <v>35</v>
      </c>
      <c r="B48" s="4" t="s">
        <v>61</v>
      </c>
      <c r="C48" s="4" t="s">
        <v>46</v>
      </c>
      <c r="D48" s="2">
        <v>5</v>
      </c>
      <c r="E48" s="3">
        <v>1</v>
      </c>
      <c r="F48" s="8">
        <v>1</v>
      </c>
      <c r="G48" s="4">
        <v>12.8</v>
      </c>
      <c r="H48" s="4">
        <v>4.8</v>
      </c>
      <c r="I48" s="4">
        <v>1</v>
      </c>
    </row>
    <row r="49" spans="1:9" x14ac:dyDescent="0.2">
      <c r="A49" s="4" t="s">
        <v>44</v>
      </c>
      <c r="B49" s="4" t="s">
        <v>62</v>
      </c>
      <c r="C49" s="4" t="s">
        <v>46</v>
      </c>
      <c r="D49" s="2">
        <v>31</v>
      </c>
      <c r="E49" s="15">
        <v>0.87</v>
      </c>
      <c r="F49" s="13">
        <v>0.96</v>
      </c>
      <c r="G49" s="4">
        <v>4.9000000000000004</v>
      </c>
      <c r="H49" s="4">
        <v>4.9000000000000004</v>
      </c>
    </row>
    <row r="50" spans="1:9" x14ac:dyDescent="0.2">
      <c r="A50" s="4" t="s">
        <v>65</v>
      </c>
      <c r="B50" s="4" t="s">
        <v>62</v>
      </c>
      <c r="C50" s="4" t="s">
        <v>46</v>
      </c>
      <c r="D50" s="2">
        <v>12</v>
      </c>
      <c r="E50" s="15">
        <v>0.75</v>
      </c>
      <c r="F50" s="13">
        <v>1</v>
      </c>
      <c r="G50" s="7">
        <v>5.7</v>
      </c>
      <c r="H50" s="7">
        <v>5</v>
      </c>
    </row>
    <row r="51" spans="1:9" x14ac:dyDescent="0.2">
      <c r="A51" s="4" t="s">
        <v>26</v>
      </c>
      <c r="B51" s="4" t="s">
        <v>63</v>
      </c>
      <c r="C51" s="4" t="s">
        <v>46</v>
      </c>
      <c r="D51" s="2">
        <v>28</v>
      </c>
      <c r="E51" s="15">
        <v>0.82</v>
      </c>
      <c r="F51" s="13">
        <v>1</v>
      </c>
      <c r="G51" s="4">
        <v>6.3</v>
      </c>
      <c r="H51" s="4">
        <v>4.8</v>
      </c>
    </row>
    <row r="52" spans="1:9" x14ac:dyDescent="0.2">
      <c r="A52" s="4" t="s">
        <v>49</v>
      </c>
      <c r="B52" s="4" t="s">
        <v>63</v>
      </c>
      <c r="C52" s="4" t="s">
        <v>46</v>
      </c>
      <c r="D52" s="2">
        <v>12</v>
      </c>
      <c r="E52" s="15">
        <v>0.92</v>
      </c>
      <c r="F52" s="13">
        <v>0.82</v>
      </c>
      <c r="G52" s="4">
        <v>5.5</v>
      </c>
      <c r="H52" s="4">
        <v>4.5999999999999996</v>
      </c>
    </row>
    <row r="53" spans="1:9" x14ac:dyDescent="0.2">
      <c r="A53" s="4" t="s">
        <v>65</v>
      </c>
      <c r="B53" s="4" t="s">
        <v>64</v>
      </c>
      <c r="C53" s="4" t="s">
        <v>46</v>
      </c>
      <c r="D53" s="2">
        <v>12</v>
      </c>
      <c r="E53" s="15">
        <v>0.67</v>
      </c>
      <c r="F53" s="13">
        <v>1</v>
      </c>
      <c r="G53" s="7">
        <v>7</v>
      </c>
      <c r="H53" s="7">
        <v>5</v>
      </c>
    </row>
    <row r="54" spans="1:9" x14ac:dyDescent="0.2">
      <c r="A54" s="4" t="s">
        <v>66</v>
      </c>
      <c r="B54" s="4" t="s">
        <v>67</v>
      </c>
      <c r="C54" s="4" t="s">
        <v>46</v>
      </c>
      <c r="D54" s="2">
        <v>11</v>
      </c>
      <c r="E54" s="3">
        <v>0.55000000000000004</v>
      </c>
      <c r="F54" s="8">
        <v>1</v>
      </c>
      <c r="G54" s="7">
        <v>3.2</v>
      </c>
      <c r="H54" s="7">
        <v>5</v>
      </c>
    </row>
    <row r="55" spans="1:9" x14ac:dyDescent="0.2">
      <c r="A55" s="4" t="s">
        <v>20</v>
      </c>
      <c r="B55" s="4" t="s">
        <v>68</v>
      </c>
      <c r="C55" s="4" t="s">
        <v>69</v>
      </c>
      <c r="D55" s="2">
        <v>8</v>
      </c>
    </row>
    <row r="56" spans="1:9" x14ac:dyDescent="0.2">
      <c r="A56" s="4" t="s">
        <v>44</v>
      </c>
      <c r="B56" s="4" t="s">
        <v>70</v>
      </c>
      <c r="C56" s="4" t="s">
        <v>46</v>
      </c>
      <c r="D56" s="2">
        <v>29</v>
      </c>
      <c r="E56" s="15">
        <v>0.9</v>
      </c>
      <c r="F56" s="13">
        <v>1</v>
      </c>
      <c r="G56" s="4">
        <v>4.7</v>
      </c>
      <c r="H56" s="4">
        <v>4.9000000000000004</v>
      </c>
    </row>
    <row r="57" spans="1:9" x14ac:dyDescent="0.2">
      <c r="A57" s="4" t="s">
        <v>65</v>
      </c>
      <c r="B57" s="4" t="s">
        <v>70</v>
      </c>
      <c r="C57" s="4" t="s">
        <v>46</v>
      </c>
      <c r="D57" s="2">
        <v>14</v>
      </c>
      <c r="E57" s="15">
        <v>0.93</v>
      </c>
      <c r="F57" s="13">
        <v>1</v>
      </c>
      <c r="G57" s="7">
        <v>6.2</v>
      </c>
      <c r="H57" s="7">
        <v>5</v>
      </c>
    </row>
    <row r="58" spans="1:9" x14ac:dyDescent="0.2">
      <c r="A58" s="4" t="s">
        <v>26</v>
      </c>
      <c r="B58" s="4" t="s">
        <v>71</v>
      </c>
      <c r="C58" s="4" t="s">
        <v>46</v>
      </c>
      <c r="D58" s="2">
        <v>51</v>
      </c>
      <c r="E58" s="3">
        <v>0.86</v>
      </c>
      <c r="F58" s="3">
        <v>0.91</v>
      </c>
      <c r="G58" s="4">
        <v>6.5</v>
      </c>
      <c r="H58" s="4">
        <v>4.5</v>
      </c>
    </row>
    <row r="59" spans="1:9" x14ac:dyDescent="0.2">
      <c r="A59" s="4" t="s">
        <v>73</v>
      </c>
      <c r="B59" s="4" t="s">
        <v>74</v>
      </c>
      <c r="C59" s="4" t="s">
        <v>46</v>
      </c>
      <c r="D59" s="2">
        <v>2</v>
      </c>
      <c r="E59" s="3"/>
      <c r="F59" s="3"/>
    </row>
    <row r="60" spans="1:9" x14ac:dyDescent="0.2">
      <c r="A60" s="4" t="s">
        <v>35</v>
      </c>
      <c r="B60" s="4" t="s">
        <v>75</v>
      </c>
      <c r="C60" s="4" t="s">
        <v>46</v>
      </c>
      <c r="D60" s="2">
        <v>5</v>
      </c>
      <c r="E60" s="3">
        <v>0.8</v>
      </c>
      <c r="F60" s="3">
        <v>1</v>
      </c>
      <c r="G60" s="7">
        <v>13.8</v>
      </c>
      <c r="H60" s="7">
        <v>5</v>
      </c>
      <c r="I60" s="4">
        <v>4</v>
      </c>
    </row>
    <row r="61" spans="1:9" x14ac:dyDescent="0.2">
      <c r="A61" s="4" t="s">
        <v>44</v>
      </c>
      <c r="B61" s="4" t="s">
        <v>75</v>
      </c>
      <c r="C61" s="4" t="s">
        <v>46</v>
      </c>
      <c r="D61" s="2">
        <v>14</v>
      </c>
      <c r="E61" s="3">
        <v>0.71</v>
      </c>
      <c r="F61" s="3">
        <v>1</v>
      </c>
      <c r="G61" s="7">
        <v>5.3</v>
      </c>
      <c r="H61" s="7">
        <v>5</v>
      </c>
    </row>
    <row r="62" spans="1:9" x14ac:dyDescent="0.2">
      <c r="A62" s="4" t="s">
        <v>51</v>
      </c>
      <c r="B62" s="4" t="s">
        <v>76</v>
      </c>
      <c r="C62" s="4" t="s">
        <v>46</v>
      </c>
      <c r="D62" s="2">
        <v>12</v>
      </c>
      <c r="E62" s="3">
        <v>1</v>
      </c>
      <c r="F62" s="3">
        <v>0.92</v>
      </c>
      <c r="G62" s="7">
        <v>5.4</v>
      </c>
      <c r="H62" s="7">
        <v>4.5</v>
      </c>
    </row>
    <row r="63" spans="1:9" x14ac:dyDescent="0.2">
      <c r="A63" s="4" t="s">
        <v>44</v>
      </c>
      <c r="B63" s="4" t="s">
        <v>77</v>
      </c>
      <c r="C63" s="4" t="s">
        <v>46</v>
      </c>
      <c r="D63" s="2">
        <v>13</v>
      </c>
      <c r="E63" s="3">
        <v>0.69</v>
      </c>
      <c r="F63" s="3">
        <v>0.89</v>
      </c>
      <c r="G63" s="7">
        <v>5.9</v>
      </c>
      <c r="H63" s="7">
        <v>4.9000000000000004</v>
      </c>
    </row>
    <row r="64" spans="1:9" x14ac:dyDescent="0.2">
      <c r="A64" s="4" t="s">
        <v>35</v>
      </c>
      <c r="B64" s="4" t="s">
        <v>80</v>
      </c>
      <c r="C64" s="4" t="s">
        <v>46</v>
      </c>
      <c r="D64" s="2">
        <v>5</v>
      </c>
      <c r="E64" s="3">
        <v>0.8</v>
      </c>
      <c r="F64" s="3">
        <v>1</v>
      </c>
      <c r="G64" s="7">
        <v>15</v>
      </c>
      <c r="H64" s="7">
        <v>5</v>
      </c>
      <c r="I64" s="4">
        <v>3</v>
      </c>
    </row>
    <row r="65" spans="1:8" x14ac:dyDescent="0.2">
      <c r="A65" s="4" t="s">
        <v>81</v>
      </c>
      <c r="B65" s="4" t="s">
        <v>80</v>
      </c>
      <c r="C65" s="4" t="s">
        <v>46</v>
      </c>
      <c r="D65" s="2">
        <v>6</v>
      </c>
      <c r="E65" s="3">
        <v>1</v>
      </c>
      <c r="F65" s="3">
        <v>1</v>
      </c>
      <c r="G65" s="7">
        <v>8</v>
      </c>
      <c r="H65" s="7">
        <v>5</v>
      </c>
    </row>
    <row r="66" spans="1:8" x14ac:dyDescent="0.2">
      <c r="A66" s="4" t="s">
        <v>53</v>
      </c>
      <c r="D66" s="2">
        <f>SUM(D2:D65)</f>
        <v>1502</v>
      </c>
      <c r="E66" s="3">
        <f>AVERAGE(E2:E65)</f>
        <v>0.75029958947966124</v>
      </c>
      <c r="F66" s="3">
        <f>AVERAGE(F41:F65)</f>
        <v>0.96695652173913049</v>
      </c>
      <c r="G66" s="7">
        <f>AVERAGE(G41:G65)</f>
        <v>6.8608695652173921</v>
      </c>
      <c r="H66" s="9">
        <f>AVERAGE(H2:H65)</f>
        <v>4.6032258064516132</v>
      </c>
    </row>
  </sheetData>
  <phoneticPr fontId="4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="150" zoomScaleNormal="150" workbookViewId="0">
      <selection activeCell="C13" sqref="C13"/>
    </sheetView>
  </sheetViews>
  <sheetFormatPr baseColWidth="10" defaultRowHeight="16" x14ac:dyDescent="0.2"/>
  <cols>
    <col min="1" max="1" width="17.6640625" customWidth="1"/>
    <col min="2" max="2" width="9.1640625" customWidth="1"/>
    <col min="3" max="3" width="7.33203125" customWidth="1"/>
    <col min="4" max="4" width="6.1640625" customWidth="1"/>
    <col min="5" max="5" width="9" customWidth="1"/>
    <col min="6" max="6" width="8" customWidth="1"/>
    <col min="7" max="7" width="9.83203125" customWidth="1"/>
  </cols>
  <sheetData>
    <row r="1" spans="1:8" x14ac:dyDescent="0.2">
      <c r="A1" s="10" t="s">
        <v>0</v>
      </c>
      <c r="B1" s="10" t="s">
        <v>2</v>
      </c>
      <c r="C1" s="10" t="s">
        <v>1</v>
      </c>
      <c r="D1" s="2" t="s">
        <v>47</v>
      </c>
      <c r="E1" s="2" t="s">
        <v>3</v>
      </c>
      <c r="F1" s="10" t="s">
        <v>24</v>
      </c>
      <c r="G1" s="10" t="s">
        <v>57</v>
      </c>
    </row>
    <row r="2" spans="1:8" x14ac:dyDescent="0.2">
      <c r="A2" s="1" t="s">
        <v>7</v>
      </c>
      <c r="B2" s="1" t="s">
        <v>12</v>
      </c>
      <c r="C2" s="1" t="s">
        <v>13</v>
      </c>
      <c r="D2" s="2">
        <v>43</v>
      </c>
      <c r="E2" s="3">
        <f>25/43</f>
        <v>0.58139534883720934</v>
      </c>
      <c r="F2" s="2">
        <v>3.9</v>
      </c>
      <c r="G2" s="2">
        <v>4.0999999999999996</v>
      </c>
    </row>
    <row r="3" spans="1:8" x14ac:dyDescent="0.2">
      <c r="A3" s="1" t="s">
        <v>14</v>
      </c>
      <c r="B3" s="1" t="s">
        <v>15</v>
      </c>
      <c r="C3" s="1" t="s">
        <v>13</v>
      </c>
      <c r="D3" s="2">
        <v>24</v>
      </c>
      <c r="E3" s="3">
        <f>19/24</f>
        <v>0.79166666666666663</v>
      </c>
      <c r="F3" s="2">
        <v>4.5999999999999996</v>
      </c>
      <c r="G3" s="2">
        <v>4.4000000000000004</v>
      </c>
    </row>
    <row r="4" spans="1:8" x14ac:dyDescent="0.2">
      <c r="A4" s="1" t="s">
        <v>17</v>
      </c>
      <c r="B4" s="1" t="s">
        <v>18</v>
      </c>
      <c r="C4" s="1" t="s">
        <v>19</v>
      </c>
      <c r="D4" s="2">
        <v>20</v>
      </c>
      <c r="E4" s="3">
        <f>8/20</f>
        <v>0.4</v>
      </c>
      <c r="F4" s="2">
        <v>1.5</v>
      </c>
      <c r="G4" s="2">
        <v>4.8</v>
      </c>
    </row>
    <row r="5" spans="1:8" x14ac:dyDescent="0.2">
      <c r="A5" s="1" t="s">
        <v>54</v>
      </c>
      <c r="B5" s="1" t="s">
        <v>5</v>
      </c>
      <c r="C5" s="1" t="s">
        <v>13</v>
      </c>
      <c r="D5" s="2">
        <v>12</v>
      </c>
      <c r="E5" s="3">
        <f>8/12</f>
        <v>0.66666666666666663</v>
      </c>
      <c r="F5" s="2">
        <v>4.3</v>
      </c>
      <c r="H5" s="2" t="s">
        <v>16</v>
      </c>
    </row>
    <row r="6" spans="1:8" x14ac:dyDescent="0.2">
      <c r="A6" s="4" t="s">
        <v>4</v>
      </c>
      <c r="B6" s="4" t="s">
        <v>5</v>
      </c>
      <c r="C6" s="4" t="s">
        <v>6</v>
      </c>
      <c r="D6" s="5">
        <v>14</v>
      </c>
      <c r="E6" s="3">
        <f>8/14</f>
        <v>0.5714285714285714</v>
      </c>
      <c r="F6" s="6">
        <v>4</v>
      </c>
      <c r="G6" s="4">
        <v>3.9</v>
      </c>
    </row>
    <row r="7" spans="1:8" x14ac:dyDescent="0.2">
      <c r="A7" s="1" t="s">
        <v>20</v>
      </c>
      <c r="B7" s="1" t="s">
        <v>5</v>
      </c>
      <c r="C7" s="1" t="s">
        <v>21</v>
      </c>
      <c r="D7" s="2">
        <v>17</v>
      </c>
      <c r="E7" s="3">
        <v>1</v>
      </c>
      <c r="F7" s="2">
        <v>4.5999999999999996</v>
      </c>
      <c r="G7" s="2">
        <v>4.4000000000000004</v>
      </c>
    </row>
    <row r="8" spans="1:8" x14ac:dyDescent="0.2">
      <c r="A8" s="1" t="s">
        <v>4</v>
      </c>
      <c r="B8" s="1" t="s">
        <v>8</v>
      </c>
      <c r="C8" s="1" t="s">
        <v>21</v>
      </c>
      <c r="D8" s="2">
        <v>18</v>
      </c>
      <c r="E8" s="3">
        <v>1</v>
      </c>
      <c r="F8" s="2">
        <v>4.5999999999999996</v>
      </c>
      <c r="G8" s="2">
        <v>4.5</v>
      </c>
    </row>
    <row r="9" spans="1:8" x14ac:dyDescent="0.2">
      <c r="A9" s="4" t="s">
        <v>7</v>
      </c>
      <c r="B9" s="4" t="s">
        <v>8</v>
      </c>
      <c r="C9" s="4" t="s">
        <v>6</v>
      </c>
      <c r="D9" s="2">
        <v>187</v>
      </c>
      <c r="E9" s="3">
        <f>99/187</f>
        <v>0.52941176470588236</v>
      </c>
      <c r="F9" s="2">
        <v>3.7</v>
      </c>
      <c r="G9" s="4">
        <v>3.7</v>
      </c>
    </row>
    <row r="10" spans="1:8" x14ac:dyDescent="0.2">
      <c r="A10" s="4" t="s">
        <v>7</v>
      </c>
      <c r="B10" s="4" t="s">
        <v>9</v>
      </c>
      <c r="C10" s="4" t="s">
        <v>6</v>
      </c>
      <c r="D10" s="2">
        <v>17</v>
      </c>
      <c r="E10" s="3">
        <f>11/17</f>
        <v>0.6470588235294118</v>
      </c>
      <c r="F10" s="2" t="s">
        <v>25</v>
      </c>
      <c r="G10" s="4">
        <v>4.2</v>
      </c>
    </row>
    <row r="11" spans="1:8" x14ac:dyDescent="0.2">
      <c r="A11" s="4" t="s">
        <v>10</v>
      </c>
      <c r="B11" s="4" t="s">
        <v>82</v>
      </c>
      <c r="C11" s="4" t="s">
        <v>11</v>
      </c>
      <c r="D11" s="2">
        <v>11</v>
      </c>
      <c r="E11" s="3">
        <f>10/11</f>
        <v>0.90909090909090906</v>
      </c>
      <c r="F11" s="2" t="s">
        <v>25</v>
      </c>
      <c r="G11" s="4">
        <v>4.0999999999999996</v>
      </c>
    </row>
    <row r="12" spans="1:8" x14ac:dyDescent="0.2">
      <c r="A12" s="11" t="s">
        <v>60</v>
      </c>
      <c r="B12" s="11"/>
      <c r="C12" s="11"/>
      <c r="D12" s="11">
        <f>SUM(D2:D11)</f>
        <v>363</v>
      </c>
      <c r="E12" s="12">
        <f>AVERAGE(E2:E11)</f>
        <v>0.70967187509253171</v>
      </c>
      <c r="F12" s="16">
        <f>AVERAGE(F2:F11)</f>
        <v>3.9</v>
      </c>
      <c r="G12" s="16">
        <f>AVERAGE(G2:G11)</f>
        <v>4.2333333333333334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zoomScale="150" zoomScaleNormal="150" workbookViewId="0">
      <selection activeCell="G26" sqref="G26"/>
    </sheetView>
  </sheetViews>
  <sheetFormatPr baseColWidth="10" defaultRowHeight="16" x14ac:dyDescent="0.2"/>
  <cols>
    <col min="1" max="1" width="18.1640625" customWidth="1"/>
    <col min="2" max="2" width="6.33203125" customWidth="1"/>
    <col min="3" max="3" width="8" customWidth="1"/>
    <col min="4" max="4" width="6.6640625" customWidth="1"/>
    <col min="5" max="5" width="8.5" customWidth="1"/>
    <col min="6" max="6" width="8.1640625" customWidth="1"/>
    <col min="7" max="7" width="9.1640625" customWidth="1"/>
  </cols>
  <sheetData>
    <row r="1" spans="1:7" x14ac:dyDescent="0.2">
      <c r="A1" s="10" t="s">
        <v>0</v>
      </c>
      <c r="B1" s="10" t="s">
        <v>2</v>
      </c>
      <c r="C1" s="10" t="s">
        <v>1</v>
      </c>
      <c r="D1" s="2" t="s">
        <v>47</v>
      </c>
      <c r="E1" s="2" t="s">
        <v>3</v>
      </c>
      <c r="F1" s="10" t="s">
        <v>24</v>
      </c>
      <c r="G1" s="10" t="s">
        <v>57</v>
      </c>
    </row>
    <row r="2" spans="1:7" x14ac:dyDescent="0.2">
      <c r="A2" s="4" t="s">
        <v>7</v>
      </c>
      <c r="B2" s="4" t="s">
        <v>22</v>
      </c>
      <c r="C2" s="4" t="s">
        <v>23</v>
      </c>
      <c r="D2" s="2">
        <v>30</v>
      </c>
      <c r="E2" s="3">
        <f>16/30</f>
        <v>0.53333333333333333</v>
      </c>
      <c r="F2" s="2">
        <v>4.9000000000000004</v>
      </c>
      <c r="G2" s="4">
        <v>4.7</v>
      </c>
    </row>
    <row r="3" spans="1:7" x14ac:dyDescent="0.2">
      <c r="A3" s="4" t="s">
        <v>4</v>
      </c>
      <c r="B3" s="4" t="s">
        <v>22</v>
      </c>
      <c r="C3" s="4" t="s">
        <v>23</v>
      </c>
      <c r="D3" s="2">
        <v>13</v>
      </c>
      <c r="E3" s="3">
        <f>6/13</f>
        <v>0.46153846153846156</v>
      </c>
      <c r="F3" s="6">
        <v>4</v>
      </c>
      <c r="G3" s="4">
        <v>3.7</v>
      </c>
    </row>
    <row r="4" spans="1:7" x14ac:dyDescent="0.2">
      <c r="A4" s="4" t="s">
        <v>26</v>
      </c>
      <c r="B4" s="4" t="s">
        <v>27</v>
      </c>
      <c r="C4" s="4" t="s">
        <v>23</v>
      </c>
      <c r="D4" s="2">
        <v>17</v>
      </c>
      <c r="E4" s="3">
        <f>13/17</f>
        <v>0.76470588235294112</v>
      </c>
      <c r="F4" s="2">
        <v>4.9000000000000004</v>
      </c>
      <c r="G4" s="4">
        <v>4.8</v>
      </c>
    </row>
    <row r="5" spans="1:7" x14ac:dyDescent="0.2">
      <c r="A5" s="4" t="s">
        <v>28</v>
      </c>
      <c r="B5" s="4" t="s">
        <v>27</v>
      </c>
      <c r="C5" s="4" t="s">
        <v>23</v>
      </c>
      <c r="D5" s="2">
        <v>10</v>
      </c>
      <c r="E5" s="3">
        <v>0.7</v>
      </c>
      <c r="F5" s="2">
        <v>4.4000000000000004</v>
      </c>
      <c r="G5" s="7">
        <v>4</v>
      </c>
    </row>
    <row r="6" spans="1:7" x14ac:dyDescent="0.2">
      <c r="A6" s="4" t="s">
        <v>20</v>
      </c>
      <c r="B6" s="4" t="s">
        <v>27</v>
      </c>
      <c r="C6" s="4" t="s">
        <v>23</v>
      </c>
      <c r="D6" s="2">
        <v>13</v>
      </c>
      <c r="E6" s="3">
        <f>9/13</f>
        <v>0.69230769230769229</v>
      </c>
      <c r="F6" s="2">
        <v>4.4000000000000004</v>
      </c>
      <c r="G6" s="4">
        <v>4.0999999999999996</v>
      </c>
    </row>
    <row r="7" spans="1:7" x14ac:dyDescent="0.2">
      <c r="A7" s="4" t="s">
        <v>7</v>
      </c>
      <c r="B7" s="4" t="s">
        <v>29</v>
      </c>
      <c r="C7" s="4" t="s">
        <v>23</v>
      </c>
      <c r="D7" s="2">
        <v>31</v>
      </c>
      <c r="E7" s="3">
        <f>22/31</f>
        <v>0.70967741935483875</v>
      </c>
      <c r="F7" s="2">
        <v>4.9000000000000004</v>
      </c>
      <c r="G7" s="4">
        <v>4.5999999999999996</v>
      </c>
    </row>
    <row r="8" spans="1:7" x14ac:dyDescent="0.2">
      <c r="A8" s="4" t="s">
        <v>4</v>
      </c>
      <c r="B8" s="4" t="s">
        <v>29</v>
      </c>
      <c r="C8" s="4" t="s">
        <v>23</v>
      </c>
      <c r="D8" s="2">
        <v>15</v>
      </c>
      <c r="E8" s="3">
        <f>12/15</f>
        <v>0.8</v>
      </c>
      <c r="F8" s="2">
        <v>4.9000000000000004</v>
      </c>
      <c r="G8" s="4">
        <v>4.8</v>
      </c>
    </row>
    <row r="9" spans="1:7" x14ac:dyDescent="0.2">
      <c r="A9" s="4" t="s">
        <v>26</v>
      </c>
      <c r="B9" s="4" t="s">
        <v>30</v>
      </c>
      <c r="C9" s="4" t="s">
        <v>23</v>
      </c>
      <c r="D9" s="2">
        <v>33</v>
      </c>
      <c r="E9" s="3">
        <f>16/33</f>
        <v>0.48484848484848486</v>
      </c>
      <c r="F9" s="2">
        <v>4.8</v>
      </c>
      <c r="G9" s="4">
        <v>4.5999999999999996</v>
      </c>
    </row>
    <row r="10" spans="1:7" x14ac:dyDescent="0.2">
      <c r="A10" s="4" t="s">
        <v>20</v>
      </c>
      <c r="B10" s="4" t="s">
        <v>30</v>
      </c>
      <c r="C10" s="4" t="s">
        <v>23</v>
      </c>
      <c r="D10" s="2">
        <v>15</v>
      </c>
      <c r="E10" s="3">
        <f>13/15</f>
        <v>0.8666666666666667</v>
      </c>
      <c r="F10" s="2">
        <v>4.8</v>
      </c>
      <c r="G10" s="4">
        <v>4.2</v>
      </c>
    </row>
    <row r="11" spans="1:7" x14ac:dyDescent="0.2">
      <c r="A11" s="4" t="s">
        <v>7</v>
      </c>
      <c r="B11" s="4" t="s">
        <v>31</v>
      </c>
      <c r="C11" s="4" t="s">
        <v>23</v>
      </c>
      <c r="D11" s="2">
        <v>34</v>
      </c>
      <c r="E11" s="3">
        <f>29/34</f>
        <v>0.8529411764705882</v>
      </c>
      <c r="F11" s="6">
        <v>5</v>
      </c>
      <c r="G11" s="4">
        <v>4.9000000000000004</v>
      </c>
    </row>
    <row r="12" spans="1:7" x14ac:dyDescent="0.2">
      <c r="A12" s="4" t="s">
        <v>4</v>
      </c>
      <c r="B12" s="4" t="s">
        <v>31</v>
      </c>
      <c r="C12" s="4" t="s">
        <v>23</v>
      </c>
      <c r="D12" s="2">
        <v>10</v>
      </c>
      <c r="E12" s="3">
        <v>0.8</v>
      </c>
      <c r="F12" s="6">
        <v>5</v>
      </c>
      <c r="G12" s="4">
        <v>4.9000000000000004</v>
      </c>
    </row>
    <row r="13" spans="1:7" x14ac:dyDescent="0.2">
      <c r="A13" s="4" t="s">
        <v>26</v>
      </c>
      <c r="B13" s="4" t="s">
        <v>32</v>
      </c>
      <c r="C13" s="4" t="s">
        <v>23</v>
      </c>
      <c r="D13" s="2">
        <v>77</v>
      </c>
      <c r="E13" s="3">
        <f>60/77</f>
        <v>0.77922077922077926</v>
      </c>
      <c r="F13" s="2">
        <v>4.7</v>
      </c>
      <c r="G13" s="4">
        <v>4.4000000000000004</v>
      </c>
    </row>
    <row r="14" spans="1:7" x14ac:dyDescent="0.2">
      <c r="A14" s="4" t="s">
        <v>20</v>
      </c>
      <c r="B14" s="4" t="s">
        <v>32</v>
      </c>
      <c r="C14" s="4" t="s">
        <v>23</v>
      </c>
      <c r="D14" s="2">
        <v>16</v>
      </c>
      <c r="E14" s="3">
        <f>15/16</f>
        <v>0.9375</v>
      </c>
      <c r="F14" s="2">
        <v>4.9000000000000004</v>
      </c>
      <c r="G14" s="4">
        <v>4.8</v>
      </c>
    </row>
    <row r="15" spans="1:7" x14ac:dyDescent="0.2">
      <c r="A15" s="4" t="s">
        <v>7</v>
      </c>
      <c r="B15" s="4" t="s">
        <v>36</v>
      </c>
      <c r="C15" s="4" t="s">
        <v>23</v>
      </c>
      <c r="D15" s="2">
        <v>6</v>
      </c>
      <c r="E15" s="3">
        <v>0.5</v>
      </c>
      <c r="F15" s="2" t="s">
        <v>25</v>
      </c>
      <c r="G15" s="7">
        <v>5</v>
      </c>
    </row>
    <row r="16" spans="1:7" x14ac:dyDescent="0.2">
      <c r="A16" s="4" t="s">
        <v>26</v>
      </c>
      <c r="B16" s="4" t="s">
        <v>33</v>
      </c>
      <c r="C16" s="4" t="s">
        <v>23</v>
      </c>
      <c r="D16" s="2">
        <v>37</v>
      </c>
      <c r="E16" s="3">
        <f>30/37</f>
        <v>0.81081081081081086</v>
      </c>
      <c r="F16" s="2" t="s">
        <v>25</v>
      </c>
      <c r="G16" s="4">
        <v>4.0999999999999996</v>
      </c>
    </row>
    <row r="17" spans="1:7" x14ac:dyDescent="0.2">
      <c r="A17" s="4" t="s">
        <v>34</v>
      </c>
      <c r="B17" s="4" t="s">
        <v>33</v>
      </c>
      <c r="C17" s="4" t="s">
        <v>23</v>
      </c>
      <c r="D17" s="2">
        <v>37</v>
      </c>
      <c r="E17" s="3">
        <f>32/37</f>
        <v>0.86486486486486491</v>
      </c>
      <c r="F17" s="2" t="s">
        <v>25</v>
      </c>
      <c r="G17" s="4">
        <v>4.5</v>
      </c>
    </row>
    <row r="18" spans="1:7" x14ac:dyDescent="0.2">
      <c r="A18" s="4" t="s">
        <v>35</v>
      </c>
      <c r="B18" s="4" t="s">
        <v>33</v>
      </c>
      <c r="C18" s="4" t="s">
        <v>23</v>
      </c>
      <c r="D18" s="2">
        <v>20</v>
      </c>
      <c r="E18" s="3">
        <f>14/20</f>
        <v>0.7</v>
      </c>
      <c r="F18" s="2" t="s">
        <v>25</v>
      </c>
      <c r="G18" s="4">
        <v>4.7</v>
      </c>
    </row>
    <row r="19" spans="1:7" x14ac:dyDescent="0.2">
      <c r="A19" s="4" t="s">
        <v>7</v>
      </c>
      <c r="B19" s="4" t="s">
        <v>37</v>
      </c>
      <c r="C19" s="4" t="s">
        <v>23</v>
      </c>
      <c r="D19" s="2">
        <v>36</v>
      </c>
      <c r="E19" s="3">
        <f>32/36</f>
        <v>0.88888888888888884</v>
      </c>
      <c r="F19" s="4">
        <v>4.9000000000000004</v>
      </c>
      <c r="G19" s="4">
        <v>4.8</v>
      </c>
    </row>
    <row r="20" spans="1:7" x14ac:dyDescent="0.2">
      <c r="A20" s="4" t="s">
        <v>35</v>
      </c>
      <c r="B20" s="4" t="s">
        <v>37</v>
      </c>
      <c r="C20" s="4" t="s">
        <v>23</v>
      </c>
      <c r="D20" s="2">
        <v>10</v>
      </c>
      <c r="E20" s="3">
        <v>0.7</v>
      </c>
      <c r="F20" s="7">
        <v>5</v>
      </c>
      <c r="G20" s="4">
        <v>4.9000000000000004</v>
      </c>
    </row>
    <row r="21" spans="1:7" x14ac:dyDescent="0.2">
      <c r="A21" s="4" t="s">
        <v>26</v>
      </c>
      <c r="B21" s="4" t="s">
        <v>38</v>
      </c>
      <c r="C21" s="4" t="s">
        <v>23</v>
      </c>
      <c r="D21" s="2">
        <v>36</v>
      </c>
      <c r="E21" s="3">
        <f>25/36</f>
        <v>0.69444444444444442</v>
      </c>
      <c r="F21" s="2" t="s">
        <v>25</v>
      </c>
      <c r="G21" s="4">
        <v>4.4000000000000004</v>
      </c>
    </row>
    <row r="22" spans="1:7" x14ac:dyDescent="0.2">
      <c r="A22" s="4" t="s">
        <v>20</v>
      </c>
      <c r="B22" s="4" t="s">
        <v>38</v>
      </c>
      <c r="C22" s="4" t="s">
        <v>23</v>
      </c>
      <c r="D22" s="2">
        <v>15</v>
      </c>
      <c r="E22" s="3">
        <f>10/15</f>
        <v>0.66666666666666663</v>
      </c>
      <c r="F22" s="2" t="s">
        <v>25</v>
      </c>
      <c r="G22" s="4">
        <v>4.8</v>
      </c>
    </row>
    <row r="23" spans="1:7" x14ac:dyDescent="0.2">
      <c r="A23" s="4" t="s">
        <v>35</v>
      </c>
      <c r="B23" s="4" t="s">
        <v>39</v>
      </c>
      <c r="C23" s="4" t="s">
        <v>23</v>
      </c>
      <c r="D23" s="2">
        <v>12</v>
      </c>
      <c r="E23" s="3">
        <f>9/12</f>
        <v>0.75</v>
      </c>
      <c r="F23" s="2" t="s">
        <v>25</v>
      </c>
      <c r="G23" s="4">
        <v>4.8</v>
      </c>
    </row>
    <row r="24" spans="1:7" x14ac:dyDescent="0.2">
      <c r="A24" s="4" t="s">
        <v>7</v>
      </c>
      <c r="B24" s="4" t="s">
        <v>39</v>
      </c>
      <c r="C24" s="4" t="s">
        <v>23</v>
      </c>
      <c r="D24" s="2">
        <v>29</v>
      </c>
      <c r="E24" s="3">
        <f>18/29</f>
        <v>0.62068965517241381</v>
      </c>
      <c r="F24" s="2" t="s">
        <v>25</v>
      </c>
      <c r="G24" s="4">
        <v>4.7</v>
      </c>
    </row>
    <row r="25" spans="1:7" x14ac:dyDescent="0.2">
      <c r="A25" s="4" t="s">
        <v>20</v>
      </c>
      <c r="B25" s="4" t="s">
        <v>40</v>
      </c>
      <c r="C25" s="4" t="s">
        <v>23</v>
      </c>
      <c r="D25" s="2">
        <v>15</v>
      </c>
      <c r="E25" s="3">
        <f>10/15</f>
        <v>0.66666666666666663</v>
      </c>
      <c r="F25" s="2" t="s">
        <v>25</v>
      </c>
      <c r="G25" s="4">
        <v>4.5</v>
      </c>
    </row>
    <row r="26" spans="1:7" x14ac:dyDescent="0.2">
      <c r="A26" s="4" t="s">
        <v>60</v>
      </c>
      <c r="B26" s="4"/>
      <c r="C26" s="4"/>
      <c r="D26" s="4">
        <f>SUM(D12:D25)</f>
        <v>356</v>
      </c>
      <c r="E26" s="13">
        <f>AVERAGE(E2:E25)</f>
        <v>0.71857382890035593</v>
      </c>
      <c r="F26" s="7">
        <f>AVERAGE(F2:F25)</f>
        <v>4.7666666666666666</v>
      </c>
      <c r="G26" s="7">
        <f>AVERAGE(G2:G25)</f>
        <v>4.5708333333333337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2"/>
  <sheetViews>
    <sheetView topLeftCell="H1" zoomScale="150" zoomScaleNormal="150" workbookViewId="0">
      <selection activeCell="M21" sqref="M21"/>
    </sheetView>
  </sheetViews>
  <sheetFormatPr baseColWidth="10" defaultRowHeight="16" x14ac:dyDescent="0.2"/>
  <cols>
    <col min="1" max="1" width="18.33203125" customWidth="1"/>
    <col min="2" max="2" width="8.1640625" customWidth="1"/>
    <col min="3" max="3" width="9.6640625" customWidth="1"/>
    <col min="4" max="4" width="6.6640625" customWidth="1"/>
    <col min="5" max="5" width="9" customWidth="1"/>
    <col min="6" max="6" width="8" customWidth="1"/>
    <col min="7" max="7" width="9.5" customWidth="1"/>
    <col min="8" max="8" width="10.83203125" customWidth="1"/>
    <col min="10" max="10" width="18.6640625" customWidth="1"/>
    <col min="11" max="11" width="8.33203125" customWidth="1"/>
    <col min="12" max="12" width="9.1640625" customWidth="1"/>
    <col min="13" max="13" width="6.33203125" customWidth="1"/>
    <col min="14" max="14" width="9" customWidth="1"/>
    <col min="15" max="15" width="8.33203125" customWidth="1"/>
    <col min="17" max="18" width="9.5" customWidth="1"/>
    <col min="19" max="19" width="14.5" customWidth="1"/>
    <col min="21" max="21" width="9.1640625" customWidth="1"/>
    <col min="22" max="22" width="6" customWidth="1"/>
    <col min="23" max="23" width="8.6640625" customWidth="1"/>
    <col min="24" max="24" width="7.5" customWidth="1"/>
    <col min="25" max="25" width="9.83203125" customWidth="1"/>
  </cols>
  <sheetData>
    <row r="1" spans="1:25" x14ac:dyDescent="0.2">
      <c r="A1" s="10" t="s">
        <v>0</v>
      </c>
      <c r="B1" s="10" t="s">
        <v>2</v>
      </c>
      <c r="C1" s="10" t="s">
        <v>1</v>
      </c>
      <c r="D1" s="2" t="s">
        <v>47</v>
      </c>
      <c r="E1" s="2" t="s">
        <v>3</v>
      </c>
      <c r="F1" s="10" t="s">
        <v>24</v>
      </c>
      <c r="G1" s="10" t="s">
        <v>57</v>
      </c>
      <c r="H1" s="10" t="s">
        <v>79</v>
      </c>
      <c r="J1" s="10" t="s">
        <v>0</v>
      </c>
      <c r="K1" s="10" t="s">
        <v>2</v>
      </c>
      <c r="L1" s="10" t="s">
        <v>1</v>
      </c>
      <c r="M1" s="2" t="s">
        <v>47</v>
      </c>
      <c r="N1" s="2" t="s">
        <v>3</v>
      </c>
      <c r="O1" s="10" t="s">
        <v>24</v>
      </c>
      <c r="P1" s="10" t="s">
        <v>79</v>
      </c>
      <c r="Q1" s="10" t="s">
        <v>57</v>
      </c>
      <c r="R1" s="10"/>
      <c r="S1" s="10" t="s">
        <v>0</v>
      </c>
      <c r="T1" s="10" t="s">
        <v>2</v>
      </c>
      <c r="U1" s="10" t="s">
        <v>1</v>
      </c>
      <c r="V1" s="2" t="s">
        <v>47</v>
      </c>
      <c r="W1" s="2" t="s">
        <v>3</v>
      </c>
      <c r="X1" s="10" t="s">
        <v>24</v>
      </c>
      <c r="Y1" s="10" t="s">
        <v>57</v>
      </c>
    </row>
    <row r="2" spans="1:25" x14ac:dyDescent="0.2">
      <c r="A2" s="4" t="s">
        <v>20</v>
      </c>
      <c r="B2" s="4" t="s">
        <v>41</v>
      </c>
      <c r="C2" s="4" t="s">
        <v>23</v>
      </c>
      <c r="D2" s="2">
        <v>9</v>
      </c>
      <c r="E2" s="3">
        <f>6/9</f>
        <v>0.66666666666666663</v>
      </c>
      <c r="F2" s="2" t="s">
        <v>25</v>
      </c>
      <c r="G2" s="4">
        <v>4.2</v>
      </c>
      <c r="H2" s="4"/>
      <c r="J2" s="4" t="s">
        <v>20</v>
      </c>
      <c r="K2" s="4" t="s">
        <v>41</v>
      </c>
      <c r="L2" s="4" t="s">
        <v>23</v>
      </c>
      <c r="M2" s="2">
        <v>9</v>
      </c>
      <c r="N2" s="3">
        <f>6/9</f>
        <v>0.66666666666666663</v>
      </c>
      <c r="O2" s="2" t="s">
        <v>25</v>
      </c>
      <c r="Q2" s="4">
        <v>4.2</v>
      </c>
      <c r="R2" s="4"/>
      <c r="S2" s="4" t="s">
        <v>44</v>
      </c>
      <c r="T2" s="4" t="s">
        <v>45</v>
      </c>
      <c r="U2" s="4" t="s">
        <v>46</v>
      </c>
      <c r="V2" s="2">
        <v>32</v>
      </c>
      <c r="W2" s="3">
        <v>0.91</v>
      </c>
      <c r="X2" s="8">
        <v>0.97</v>
      </c>
      <c r="Y2" s="4">
        <v>4.8</v>
      </c>
    </row>
    <row r="3" spans="1:25" x14ac:dyDescent="0.2">
      <c r="A3" s="4" t="s">
        <v>35</v>
      </c>
      <c r="B3" s="4" t="s">
        <v>42</v>
      </c>
      <c r="C3" s="4" t="s">
        <v>23</v>
      </c>
      <c r="D3" s="2">
        <v>5</v>
      </c>
      <c r="E3" s="3">
        <f>2/5</f>
        <v>0.4</v>
      </c>
      <c r="F3" s="2" t="s">
        <v>25</v>
      </c>
      <c r="G3" s="4">
        <v>4.9000000000000004</v>
      </c>
      <c r="H3" s="4"/>
      <c r="J3" s="4" t="s">
        <v>35</v>
      </c>
      <c r="K3" s="4" t="s">
        <v>42</v>
      </c>
      <c r="L3" s="4" t="s">
        <v>23</v>
      </c>
      <c r="M3" s="2">
        <v>5</v>
      </c>
      <c r="N3" s="3">
        <f>2/5</f>
        <v>0.4</v>
      </c>
      <c r="O3" s="2" t="s">
        <v>25</v>
      </c>
      <c r="Q3" s="4">
        <v>4.9000000000000004</v>
      </c>
      <c r="R3" s="4"/>
      <c r="S3" s="4" t="s">
        <v>26</v>
      </c>
      <c r="T3" s="4" t="s">
        <v>48</v>
      </c>
      <c r="U3" s="4" t="s">
        <v>46</v>
      </c>
      <c r="V3" s="2">
        <v>34</v>
      </c>
      <c r="W3" s="3">
        <v>0.91</v>
      </c>
      <c r="X3" s="8">
        <v>0.97</v>
      </c>
      <c r="Y3" s="4">
        <v>4.5999999999999996</v>
      </c>
    </row>
    <row r="4" spans="1:25" x14ac:dyDescent="0.2">
      <c r="A4" s="4" t="s">
        <v>7</v>
      </c>
      <c r="B4" s="4" t="s">
        <v>42</v>
      </c>
      <c r="C4" s="4" t="s">
        <v>23</v>
      </c>
      <c r="D4" s="2">
        <v>34</v>
      </c>
      <c r="E4" s="3">
        <f>10/34</f>
        <v>0.29411764705882354</v>
      </c>
      <c r="F4" s="2" t="s">
        <v>25</v>
      </c>
      <c r="G4" s="4">
        <v>4.5</v>
      </c>
      <c r="H4" s="4"/>
      <c r="J4" s="4" t="s">
        <v>7</v>
      </c>
      <c r="K4" s="4" t="s">
        <v>42</v>
      </c>
      <c r="L4" s="4" t="s">
        <v>23</v>
      </c>
      <c r="M4" s="2">
        <v>34</v>
      </c>
      <c r="N4" s="3">
        <f>10/34</f>
        <v>0.29411764705882354</v>
      </c>
      <c r="O4" s="2" t="s">
        <v>25</v>
      </c>
      <c r="Q4" s="4">
        <v>4.5</v>
      </c>
      <c r="R4" s="4"/>
      <c r="S4" s="4" t="s">
        <v>49</v>
      </c>
      <c r="T4" s="4" t="s">
        <v>48</v>
      </c>
      <c r="U4" s="4" t="s">
        <v>46</v>
      </c>
      <c r="V4" s="2">
        <v>16</v>
      </c>
      <c r="W4" s="3">
        <v>0.94</v>
      </c>
      <c r="X4" s="8">
        <v>1</v>
      </c>
      <c r="Y4" s="4">
        <v>4.5999999999999996</v>
      </c>
    </row>
    <row r="5" spans="1:25" x14ac:dyDescent="0.2">
      <c r="A5" s="4" t="s">
        <v>26</v>
      </c>
      <c r="B5" s="4" t="s">
        <v>43</v>
      </c>
      <c r="C5" s="4" t="s">
        <v>23</v>
      </c>
      <c r="D5" s="2">
        <v>56</v>
      </c>
      <c r="E5" s="3">
        <f>21/56</f>
        <v>0.375</v>
      </c>
      <c r="F5" s="2" t="s">
        <v>25</v>
      </c>
      <c r="G5" s="4">
        <v>4.4000000000000004</v>
      </c>
      <c r="H5" s="4"/>
      <c r="J5" s="4" t="s">
        <v>26</v>
      </c>
      <c r="K5" s="4" t="s">
        <v>43</v>
      </c>
      <c r="L5" s="4" t="s">
        <v>23</v>
      </c>
      <c r="M5" s="2">
        <v>56</v>
      </c>
      <c r="N5" s="3">
        <f>21/56</f>
        <v>0.375</v>
      </c>
      <c r="O5" s="2" t="s">
        <v>25</v>
      </c>
      <c r="Q5" s="4">
        <v>4.4000000000000004</v>
      </c>
      <c r="R5" s="4"/>
      <c r="S5" s="4" t="s">
        <v>44</v>
      </c>
      <c r="T5" s="4" t="s">
        <v>50</v>
      </c>
      <c r="U5" s="4" t="s">
        <v>46</v>
      </c>
      <c r="V5" s="2">
        <v>12</v>
      </c>
      <c r="W5" s="3">
        <v>1</v>
      </c>
      <c r="X5" s="8">
        <v>0.92</v>
      </c>
      <c r="Y5" s="7">
        <v>5</v>
      </c>
    </row>
    <row r="6" spans="1:25" x14ac:dyDescent="0.2">
      <c r="A6" s="4" t="s">
        <v>55</v>
      </c>
      <c r="B6" s="4" t="s">
        <v>56</v>
      </c>
      <c r="C6" s="4" t="s">
        <v>23</v>
      </c>
      <c r="D6" s="2">
        <v>17</v>
      </c>
      <c r="E6" s="3" t="s">
        <v>25</v>
      </c>
      <c r="F6" s="2">
        <v>4.5999999999999996</v>
      </c>
      <c r="G6" s="4">
        <v>4.4000000000000004</v>
      </c>
      <c r="H6" s="4"/>
      <c r="J6" s="4" t="s">
        <v>55</v>
      </c>
      <c r="K6" s="4" t="s">
        <v>56</v>
      </c>
      <c r="L6" s="4" t="s">
        <v>23</v>
      </c>
      <c r="M6" s="2">
        <v>17</v>
      </c>
      <c r="N6" s="3" t="s">
        <v>25</v>
      </c>
      <c r="O6" s="2">
        <v>4.5999999999999996</v>
      </c>
      <c r="Q6" s="4">
        <v>4.4000000000000004</v>
      </c>
      <c r="R6" s="4"/>
      <c r="S6" s="4" t="s">
        <v>51</v>
      </c>
      <c r="T6" s="4" t="s">
        <v>52</v>
      </c>
      <c r="U6" s="4" t="s">
        <v>46</v>
      </c>
      <c r="V6" s="2">
        <v>16</v>
      </c>
      <c r="W6" s="3">
        <v>1</v>
      </c>
      <c r="X6" s="8">
        <v>0.94</v>
      </c>
      <c r="Y6" s="7">
        <v>5</v>
      </c>
    </row>
    <row r="7" spans="1:25" x14ac:dyDescent="0.2">
      <c r="A7" s="4" t="s">
        <v>7</v>
      </c>
      <c r="B7" s="4" t="s">
        <v>58</v>
      </c>
      <c r="C7" s="4" t="s">
        <v>59</v>
      </c>
      <c r="D7" s="2">
        <v>20</v>
      </c>
      <c r="E7" s="3" t="s">
        <v>25</v>
      </c>
      <c r="F7" s="2" t="s">
        <v>25</v>
      </c>
      <c r="G7" s="2" t="s">
        <v>25</v>
      </c>
      <c r="H7" s="2"/>
      <c r="J7" s="4" t="s">
        <v>60</v>
      </c>
      <c r="K7" s="4"/>
      <c r="L7" s="4"/>
      <c r="M7" s="4">
        <f>SUM(M2:M6)</f>
        <v>121</v>
      </c>
      <c r="N7" s="13">
        <f>AVERAGE(N2:N6)</f>
        <v>0.43394607843137256</v>
      </c>
      <c r="O7" s="14">
        <v>4.5999999999999996</v>
      </c>
      <c r="Q7" s="9">
        <f>AVERAGE(Q2:Q6)</f>
        <v>4.4799999999999995</v>
      </c>
      <c r="R7" s="9"/>
      <c r="S7" s="4" t="s">
        <v>44</v>
      </c>
      <c r="T7" s="4" t="s">
        <v>52</v>
      </c>
      <c r="U7" s="4" t="s">
        <v>46</v>
      </c>
      <c r="V7" s="2">
        <v>32</v>
      </c>
      <c r="W7" s="3">
        <v>0.81</v>
      </c>
      <c r="X7" s="8">
        <v>1</v>
      </c>
      <c r="Y7" s="4">
        <v>4.7</v>
      </c>
    </row>
    <row r="8" spans="1:25" x14ac:dyDescent="0.2">
      <c r="A8" s="4" t="s">
        <v>44</v>
      </c>
      <c r="B8" s="4" t="s">
        <v>45</v>
      </c>
      <c r="C8" s="4" t="s">
        <v>46</v>
      </c>
      <c r="D8" s="2">
        <v>32</v>
      </c>
      <c r="E8" s="3">
        <v>0.91</v>
      </c>
      <c r="F8" s="8">
        <v>0.97</v>
      </c>
      <c r="G8" s="4">
        <v>4.8</v>
      </c>
      <c r="H8" s="4">
        <v>5.3</v>
      </c>
      <c r="S8" s="4" t="s">
        <v>26</v>
      </c>
      <c r="T8" s="4" t="s">
        <v>61</v>
      </c>
      <c r="U8" s="4" t="s">
        <v>46</v>
      </c>
      <c r="V8" s="2">
        <v>39</v>
      </c>
      <c r="W8" s="3">
        <v>0.85</v>
      </c>
      <c r="X8" s="8">
        <v>0.94</v>
      </c>
      <c r="Y8" s="4">
        <v>4.5</v>
      </c>
    </row>
    <row r="9" spans="1:25" x14ac:dyDescent="0.2">
      <c r="A9" s="4" t="s">
        <v>26</v>
      </c>
      <c r="B9" s="4" t="s">
        <v>48</v>
      </c>
      <c r="C9" s="4" t="s">
        <v>46</v>
      </c>
      <c r="D9" s="2">
        <v>34</v>
      </c>
      <c r="E9" s="3">
        <v>0.91</v>
      </c>
      <c r="F9" s="8">
        <v>0.97</v>
      </c>
      <c r="G9" s="4">
        <v>4.5999999999999996</v>
      </c>
      <c r="H9" s="4">
        <v>6.4</v>
      </c>
      <c r="J9" s="4" t="s">
        <v>44</v>
      </c>
      <c r="K9" s="4" t="s">
        <v>45</v>
      </c>
      <c r="L9" s="4" t="s">
        <v>46</v>
      </c>
      <c r="M9" s="2">
        <v>32</v>
      </c>
      <c r="N9" s="3">
        <v>0.91</v>
      </c>
      <c r="O9" s="8">
        <v>0.97</v>
      </c>
      <c r="P9" s="4">
        <v>5.3</v>
      </c>
      <c r="Q9" s="4">
        <v>4.8</v>
      </c>
      <c r="R9" s="4"/>
      <c r="S9" s="4" t="s">
        <v>35</v>
      </c>
      <c r="T9" s="4" t="s">
        <v>61</v>
      </c>
      <c r="U9" s="4" t="s">
        <v>46</v>
      </c>
      <c r="V9" s="2">
        <v>5</v>
      </c>
      <c r="W9" s="3">
        <v>1</v>
      </c>
      <c r="X9" s="8">
        <v>1</v>
      </c>
      <c r="Y9" s="4">
        <v>4.8</v>
      </c>
    </row>
    <row r="10" spans="1:25" x14ac:dyDescent="0.2">
      <c r="A10" s="4" t="s">
        <v>49</v>
      </c>
      <c r="B10" s="4" t="s">
        <v>48</v>
      </c>
      <c r="C10" s="4" t="s">
        <v>46</v>
      </c>
      <c r="D10" s="2">
        <v>16</v>
      </c>
      <c r="E10" s="3">
        <v>0.94</v>
      </c>
      <c r="F10" s="8">
        <v>1</v>
      </c>
      <c r="G10" s="4">
        <v>4.5999999999999996</v>
      </c>
      <c r="H10" s="4">
        <v>6.5</v>
      </c>
      <c r="J10" s="4" t="s">
        <v>26</v>
      </c>
      <c r="K10" s="4" t="s">
        <v>48</v>
      </c>
      <c r="L10" s="4" t="s">
        <v>46</v>
      </c>
      <c r="M10" s="2">
        <v>34</v>
      </c>
      <c r="N10" s="3">
        <v>0.91</v>
      </c>
      <c r="O10" s="8">
        <v>0.97</v>
      </c>
      <c r="P10" s="4">
        <v>6.4</v>
      </c>
      <c r="Q10" s="4">
        <v>4.5999999999999996</v>
      </c>
      <c r="R10" s="4"/>
      <c r="S10" s="4" t="s">
        <v>60</v>
      </c>
      <c r="T10" s="4"/>
      <c r="U10" s="4"/>
      <c r="V10" s="4">
        <f>SUM(V2:V9)</f>
        <v>186</v>
      </c>
      <c r="W10" s="13">
        <f>AVERAGE(W2:W9)</f>
        <v>0.92749999999999999</v>
      </c>
      <c r="X10" s="13">
        <f>AVERAGE(X2:X9)</f>
        <v>0.96750000000000003</v>
      </c>
      <c r="Y10" s="7">
        <f>AVERAGE(Y2:Y9)</f>
        <v>4.75</v>
      </c>
    </row>
    <row r="11" spans="1:25" x14ac:dyDescent="0.2">
      <c r="A11" s="4" t="s">
        <v>44</v>
      </c>
      <c r="B11" s="4" t="s">
        <v>50</v>
      </c>
      <c r="C11" s="4" t="s">
        <v>46</v>
      </c>
      <c r="D11" s="2">
        <v>12</v>
      </c>
      <c r="E11" s="3">
        <v>1</v>
      </c>
      <c r="F11" s="8">
        <v>0.92</v>
      </c>
      <c r="G11" s="7">
        <v>5</v>
      </c>
      <c r="H11" s="7">
        <v>5.8</v>
      </c>
      <c r="J11" s="4" t="s">
        <v>49</v>
      </c>
      <c r="K11" s="4" t="s">
        <v>48</v>
      </c>
      <c r="L11" s="4" t="s">
        <v>46</v>
      </c>
      <c r="M11" s="2">
        <v>16</v>
      </c>
      <c r="N11" s="3">
        <v>0.94</v>
      </c>
      <c r="O11" s="8">
        <v>1</v>
      </c>
      <c r="P11" s="4">
        <v>6.5</v>
      </c>
      <c r="Q11" s="4">
        <v>4.5999999999999996</v>
      </c>
      <c r="R11" s="4"/>
    </row>
    <row r="12" spans="1:25" x14ac:dyDescent="0.2">
      <c r="A12" s="4" t="s">
        <v>51</v>
      </c>
      <c r="B12" s="4" t="s">
        <v>52</v>
      </c>
      <c r="C12" s="4" t="s">
        <v>46</v>
      </c>
      <c r="D12" s="2">
        <v>16</v>
      </c>
      <c r="E12" s="3">
        <v>1</v>
      </c>
      <c r="F12" s="8">
        <v>0.94</v>
      </c>
      <c r="G12" s="7">
        <v>5</v>
      </c>
      <c r="H12" s="7">
        <v>6</v>
      </c>
      <c r="J12" s="4" t="s">
        <v>44</v>
      </c>
      <c r="K12" s="4" t="s">
        <v>50</v>
      </c>
      <c r="L12" s="4" t="s">
        <v>46</v>
      </c>
      <c r="M12" s="2">
        <v>12</v>
      </c>
      <c r="N12" s="3">
        <v>1</v>
      </c>
      <c r="O12" s="8">
        <v>0.92</v>
      </c>
      <c r="P12" s="7">
        <v>5.8</v>
      </c>
      <c r="Q12" s="7">
        <v>5</v>
      </c>
      <c r="R12" s="7"/>
    </row>
    <row r="13" spans="1:25" x14ac:dyDescent="0.2">
      <c r="A13" s="4" t="s">
        <v>44</v>
      </c>
      <c r="B13" s="4" t="s">
        <v>52</v>
      </c>
      <c r="C13" s="4" t="s">
        <v>46</v>
      </c>
      <c r="D13" s="2">
        <v>32</v>
      </c>
      <c r="E13" s="3">
        <v>0.81</v>
      </c>
      <c r="F13" s="8">
        <v>1</v>
      </c>
      <c r="G13" s="4">
        <v>4.7</v>
      </c>
      <c r="H13" s="4">
        <v>5.2</v>
      </c>
      <c r="J13" s="4" t="s">
        <v>51</v>
      </c>
      <c r="K13" s="4" t="s">
        <v>52</v>
      </c>
      <c r="L13" s="4" t="s">
        <v>46</v>
      </c>
      <c r="M13" s="2">
        <v>16</v>
      </c>
      <c r="N13" s="3">
        <v>1</v>
      </c>
      <c r="O13" s="8">
        <v>0.94</v>
      </c>
      <c r="P13" s="7">
        <v>6</v>
      </c>
      <c r="Q13" s="7">
        <v>5</v>
      </c>
      <c r="R13" s="7"/>
    </row>
    <row r="14" spans="1:25" x14ac:dyDescent="0.2">
      <c r="A14" s="4" t="s">
        <v>26</v>
      </c>
      <c r="B14" s="4" t="s">
        <v>61</v>
      </c>
      <c r="C14" s="4" t="s">
        <v>46</v>
      </c>
      <c r="D14" s="2">
        <v>39</v>
      </c>
      <c r="E14" s="3">
        <v>0.85</v>
      </c>
      <c r="F14" s="8">
        <v>0.94</v>
      </c>
      <c r="G14" s="4">
        <v>4.5</v>
      </c>
      <c r="H14" s="4">
        <v>6.4</v>
      </c>
      <c r="J14" s="4" t="s">
        <v>44</v>
      </c>
      <c r="K14" s="4" t="s">
        <v>52</v>
      </c>
      <c r="L14" s="4" t="s">
        <v>46</v>
      </c>
      <c r="M14" s="2">
        <v>32</v>
      </c>
      <c r="N14" s="3">
        <v>0.81</v>
      </c>
      <c r="O14" s="8">
        <v>1</v>
      </c>
      <c r="P14" s="4">
        <v>5.2</v>
      </c>
      <c r="Q14" s="4">
        <v>4.7</v>
      </c>
      <c r="R14" s="4"/>
    </row>
    <row r="15" spans="1:25" x14ac:dyDescent="0.2">
      <c r="A15" s="4" t="s">
        <v>35</v>
      </c>
      <c r="B15" s="4" t="s">
        <v>61</v>
      </c>
      <c r="C15" s="4" t="s">
        <v>46</v>
      </c>
      <c r="D15" s="2">
        <v>5</v>
      </c>
      <c r="E15" s="3">
        <v>1</v>
      </c>
      <c r="F15" s="8">
        <v>1</v>
      </c>
      <c r="G15" s="4">
        <v>4.8</v>
      </c>
      <c r="H15" s="4">
        <v>12.8</v>
      </c>
      <c r="J15" s="4" t="s">
        <v>26</v>
      </c>
      <c r="K15" s="4" t="s">
        <v>61</v>
      </c>
      <c r="L15" s="4" t="s">
        <v>46</v>
      </c>
      <c r="M15" s="2">
        <v>39</v>
      </c>
      <c r="N15" s="3">
        <v>0.85</v>
      </c>
      <c r="O15" s="8">
        <v>0.94</v>
      </c>
      <c r="P15" s="4">
        <v>6.4</v>
      </c>
      <c r="Q15" s="4">
        <v>4.5</v>
      </c>
      <c r="R15" s="4"/>
    </row>
    <row r="16" spans="1:25" x14ac:dyDescent="0.2">
      <c r="A16" s="4" t="s">
        <v>44</v>
      </c>
      <c r="B16" s="4" t="s">
        <v>62</v>
      </c>
      <c r="C16" s="4" t="s">
        <v>46</v>
      </c>
      <c r="D16" s="2">
        <v>31</v>
      </c>
      <c r="E16" s="15">
        <v>0.87</v>
      </c>
      <c r="F16" s="13">
        <v>0.96</v>
      </c>
      <c r="G16" s="4">
        <v>4.9000000000000004</v>
      </c>
      <c r="H16" s="4">
        <v>4.9000000000000004</v>
      </c>
      <c r="J16" s="4" t="s">
        <v>35</v>
      </c>
      <c r="K16" s="4" t="s">
        <v>61</v>
      </c>
      <c r="L16" s="4" t="s">
        <v>46</v>
      </c>
      <c r="M16" s="2">
        <v>5</v>
      </c>
      <c r="N16" s="3">
        <v>1</v>
      </c>
      <c r="O16" s="8">
        <v>1</v>
      </c>
      <c r="P16" s="4">
        <v>12.8</v>
      </c>
      <c r="Q16" s="4">
        <v>4.8</v>
      </c>
      <c r="R16" s="4"/>
    </row>
    <row r="17" spans="1:18" x14ac:dyDescent="0.2">
      <c r="A17" s="4" t="s">
        <v>14</v>
      </c>
      <c r="B17" s="4" t="s">
        <v>62</v>
      </c>
      <c r="C17" s="4" t="s">
        <v>46</v>
      </c>
      <c r="D17" s="2">
        <v>12</v>
      </c>
      <c r="E17" s="15">
        <v>0.75</v>
      </c>
      <c r="F17" s="13">
        <v>1</v>
      </c>
      <c r="G17" s="7">
        <v>5</v>
      </c>
      <c r="H17" s="7">
        <v>5.7</v>
      </c>
      <c r="J17" s="4" t="s">
        <v>44</v>
      </c>
      <c r="K17" s="4" t="s">
        <v>62</v>
      </c>
      <c r="L17" s="4" t="s">
        <v>46</v>
      </c>
      <c r="M17" s="2">
        <v>31</v>
      </c>
      <c r="N17" s="15">
        <v>0.87</v>
      </c>
      <c r="O17" s="13">
        <v>0.96</v>
      </c>
      <c r="P17" s="4">
        <v>4.9000000000000004</v>
      </c>
      <c r="Q17" s="4">
        <v>4.9000000000000004</v>
      </c>
      <c r="R17" s="4"/>
    </row>
    <row r="18" spans="1:18" x14ac:dyDescent="0.2">
      <c r="A18" s="4" t="s">
        <v>60</v>
      </c>
      <c r="B18" s="4"/>
      <c r="C18" s="4"/>
      <c r="D18" s="4">
        <f>SUM(D2:D15)</f>
        <v>327</v>
      </c>
      <c r="E18" s="13">
        <f>AVERAGE(E2:E15)</f>
        <v>0.76298202614379085</v>
      </c>
      <c r="F18" s="13">
        <f>AVERAGE(F8:F15)</f>
        <v>0.96750000000000003</v>
      </c>
      <c r="G18" s="7">
        <f>AVERAGE(G2:G15)</f>
        <v>4.6461538461538456</v>
      </c>
      <c r="H18" s="4">
        <v>6.3</v>
      </c>
      <c r="J18" s="4" t="s">
        <v>14</v>
      </c>
      <c r="K18" s="4" t="s">
        <v>62</v>
      </c>
      <c r="L18" s="4" t="s">
        <v>46</v>
      </c>
      <c r="M18" s="2">
        <v>12</v>
      </c>
      <c r="N18" s="15">
        <v>0.75</v>
      </c>
      <c r="O18" s="13">
        <v>1</v>
      </c>
      <c r="P18" s="7">
        <v>5.7</v>
      </c>
      <c r="Q18" s="7">
        <v>5</v>
      </c>
      <c r="R18" s="7"/>
    </row>
    <row r="19" spans="1:18" x14ac:dyDescent="0.2">
      <c r="H19" s="4">
        <v>5.5</v>
      </c>
      <c r="J19" s="4" t="s">
        <v>26</v>
      </c>
      <c r="K19" s="4" t="s">
        <v>63</v>
      </c>
      <c r="L19" s="4" t="s">
        <v>46</v>
      </c>
      <c r="M19" s="2">
        <v>28</v>
      </c>
      <c r="N19" s="15">
        <v>0.82</v>
      </c>
      <c r="O19" s="13">
        <v>1</v>
      </c>
      <c r="P19" s="4">
        <v>6.3</v>
      </c>
      <c r="Q19" s="4">
        <v>4.8</v>
      </c>
      <c r="R19" s="4"/>
    </row>
    <row r="20" spans="1:18" x14ac:dyDescent="0.2">
      <c r="H20" s="7">
        <v>7</v>
      </c>
      <c r="J20" s="4" t="s">
        <v>51</v>
      </c>
      <c r="K20" s="4" t="s">
        <v>63</v>
      </c>
      <c r="L20" s="4" t="s">
        <v>46</v>
      </c>
      <c r="M20" s="2">
        <v>12</v>
      </c>
      <c r="N20" s="15">
        <v>0.92</v>
      </c>
      <c r="O20" s="13">
        <v>0.82</v>
      </c>
      <c r="P20" s="4">
        <v>5.5</v>
      </c>
      <c r="Q20" s="4">
        <v>4.5999999999999996</v>
      </c>
      <c r="R20" s="4"/>
    </row>
    <row r="21" spans="1:18" x14ac:dyDescent="0.2">
      <c r="H21" s="7">
        <v>3.2</v>
      </c>
      <c r="J21" s="4" t="s">
        <v>60</v>
      </c>
      <c r="K21" s="4"/>
      <c r="L21" s="4"/>
      <c r="M21" s="4">
        <f>SUM(M9:M20)</f>
        <v>269</v>
      </c>
      <c r="N21" s="13">
        <f>AVERAGE(N9:N20)</f>
        <v>0.89833333333333332</v>
      </c>
      <c r="O21" s="13">
        <f>AVERAGE(O9:O20)</f>
        <v>0.96</v>
      </c>
      <c r="P21" s="7">
        <f>AVERAGE(P9:P20)</f>
        <v>6.3999999999999995</v>
      </c>
      <c r="Q21" s="7">
        <f>AVERAGE(Q9:Q20)</f>
        <v>4.7749999999999995</v>
      </c>
      <c r="R21" s="7"/>
    </row>
    <row r="22" spans="1:18" x14ac:dyDescent="0.2">
      <c r="L22" s="4" t="s">
        <v>84</v>
      </c>
      <c r="M22" s="4">
        <f>M7+M21</f>
        <v>390</v>
      </c>
      <c r="N22" s="13">
        <f>AVERAGE(N2:N19)</f>
        <v>0.7518581495098039</v>
      </c>
      <c r="P22" s="7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zoomScale="150" zoomScaleNormal="150" workbookViewId="0">
      <selection activeCell="H14" sqref="H14"/>
    </sheetView>
  </sheetViews>
  <sheetFormatPr baseColWidth="10" defaultRowHeight="16" x14ac:dyDescent="0.2"/>
  <cols>
    <col min="1" max="1" width="17.33203125" customWidth="1"/>
    <col min="2" max="2" width="7.6640625" customWidth="1"/>
    <col min="3" max="3" width="9.33203125" customWidth="1"/>
    <col min="4" max="4" width="6.5" customWidth="1"/>
    <col min="5" max="5" width="8.83203125" customWidth="1"/>
    <col min="6" max="6" width="9" customWidth="1"/>
    <col min="8" max="8" width="6" customWidth="1"/>
  </cols>
  <sheetData>
    <row r="1" spans="1:8" x14ac:dyDescent="0.2">
      <c r="A1" s="10" t="s">
        <v>0</v>
      </c>
      <c r="B1" s="10" t="s">
        <v>2</v>
      </c>
      <c r="C1" s="10" t="s">
        <v>1</v>
      </c>
      <c r="D1" s="2" t="s">
        <v>47</v>
      </c>
      <c r="E1" s="2" t="s">
        <v>3</v>
      </c>
      <c r="F1" s="10" t="s">
        <v>24</v>
      </c>
      <c r="G1" s="10" t="s">
        <v>79</v>
      </c>
      <c r="H1" s="10" t="s">
        <v>78</v>
      </c>
    </row>
    <row r="2" spans="1:8" x14ac:dyDescent="0.2">
      <c r="A2" s="4" t="s">
        <v>14</v>
      </c>
      <c r="B2" s="4" t="s">
        <v>64</v>
      </c>
      <c r="C2" s="4" t="s">
        <v>46</v>
      </c>
      <c r="D2" s="2">
        <v>12</v>
      </c>
      <c r="E2" s="15">
        <v>0.67</v>
      </c>
      <c r="F2" s="13">
        <v>1</v>
      </c>
      <c r="G2" s="7">
        <v>7</v>
      </c>
      <c r="H2" s="7">
        <v>5</v>
      </c>
    </row>
    <row r="3" spans="1:8" x14ac:dyDescent="0.2">
      <c r="A3" s="4" t="s">
        <v>66</v>
      </c>
      <c r="B3" s="4" t="s">
        <v>67</v>
      </c>
      <c r="C3" s="4" t="s">
        <v>46</v>
      </c>
      <c r="D3" s="2">
        <v>11</v>
      </c>
      <c r="E3" s="3">
        <v>0.55000000000000004</v>
      </c>
      <c r="F3" s="8">
        <v>1</v>
      </c>
      <c r="G3" s="7">
        <v>3.2</v>
      </c>
      <c r="H3" s="7">
        <v>5</v>
      </c>
    </row>
    <row r="4" spans="1:8" x14ac:dyDescent="0.2">
      <c r="A4" s="4" t="s">
        <v>44</v>
      </c>
      <c r="B4" s="4" t="s">
        <v>70</v>
      </c>
      <c r="C4" s="4" t="s">
        <v>46</v>
      </c>
      <c r="D4" s="2">
        <v>29</v>
      </c>
      <c r="E4" s="15">
        <v>0.9</v>
      </c>
      <c r="F4" s="13">
        <v>1</v>
      </c>
      <c r="G4" s="4">
        <v>4.7</v>
      </c>
      <c r="H4" s="4">
        <v>4.9000000000000004</v>
      </c>
    </row>
    <row r="5" spans="1:8" x14ac:dyDescent="0.2">
      <c r="A5" s="4" t="s">
        <v>65</v>
      </c>
      <c r="B5" s="4" t="s">
        <v>70</v>
      </c>
      <c r="C5" s="4" t="s">
        <v>46</v>
      </c>
      <c r="D5" s="2">
        <v>14</v>
      </c>
      <c r="E5" s="15">
        <v>0.93</v>
      </c>
      <c r="F5" s="13">
        <v>1</v>
      </c>
      <c r="G5" s="7">
        <v>6.2</v>
      </c>
      <c r="H5" s="7">
        <v>5</v>
      </c>
    </row>
    <row r="6" spans="1:8" x14ac:dyDescent="0.2">
      <c r="A6" s="4" t="s">
        <v>26</v>
      </c>
      <c r="B6" s="4" t="s">
        <v>71</v>
      </c>
      <c r="C6" s="4" t="s">
        <v>46</v>
      </c>
      <c r="D6" s="2">
        <v>51</v>
      </c>
      <c r="E6" s="3">
        <v>0.86</v>
      </c>
      <c r="F6" s="3">
        <v>0.91</v>
      </c>
      <c r="G6" s="4">
        <v>6.5</v>
      </c>
      <c r="H6" s="4">
        <v>4.5</v>
      </c>
    </row>
    <row r="7" spans="1:8" s="4" customFormat="1" ht="14" x14ac:dyDescent="0.2">
      <c r="A7" s="4" t="s">
        <v>73</v>
      </c>
      <c r="B7" s="4" t="s">
        <v>74</v>
      </c>
      <c r="C7" s="4" t="s">
        <v>46</v>
      </c>
      <c r="D7" s="2">
        <v>2</v>
      </c>
      <c r="E7" s="3"/>
      <c r="F7" s="3"/>
    </row>
    <row r="8" spans="1:8" s="4" customFormat="1" ht="14" x14ac:dyDescent="0.2">
      <c r="A8" s="4" t="s">
        <v>35</v>
      </c>
      <c r="B8" s="4" t="s">
        <v>75</v>
      </c>
      <c r="C8" s="4" t="s">
        <v>46</v>
      </c>
      <c r="D8" s="2">
        <v>5</v>
      </c>
      <c r="E8" s="3">
        <v>0.8</v>
      </c>
      <c r="F8" s="3">
        <v>1</v>
      </c>
      <c r="G8" s="7">
        <v>13.8</v>
      </c>
      <c r="H8" s="7">
        <v>5</v>
      </c>
    </row>
    <row r="9" spans="1:8" s="4" customFormat="1" ht="14" x14ac:dyDescent="0.2">
      <c r="A9" s="4" t="s">
        <v>44</v>
      </c>
      <c r="B9" s="4" t="s">
        <v>75</v>
      </c>
      <c r="C9" s="4" t="s">
        <v>46</v>
      </c>
      <c r="D9" s="2">
        <v>14</v>
      </c>
      <c r="E9" s="3">
        <v>0.71</v>
      </c>
      <c r="F9" s="3">
        <v>1</v>
      </c>
      <c r="G9" s="7">
        <v>5.3</v>
      </c>
      <c r="H9" s="7">
        <v>5</v>
      </c>
    </row>
    <row r="10" spans="1:8" s="4" customFormat="1" ht="14" x14ac:dyDescent="0.2">
      <c r="A10" s="4" t="s">
        <v>51</v>
      </c>
      <c r="B10" s="4" t="s">
        <v>76</v>
      </c>
      <c r="C10" s="4" t="s">
        <v>46</v>
      </c>
      <c r="D10" s="2">
        <v>12</v>
      </c>
      <c r="E10" s="3">
        <v>1</v>
      </c>
      <c r="F10" s="3">
        <v>0.92</v>
      </c>
      <c r="G10" s="7">
        <v>5.4</v>
      </c>
      <c r="H10" s="7">
        <v>4.5</v>
      </c>
    </row>
    <row r="11" spans="1:8" s="4" customFormat="1" ht="14" x14ac:dyDescent="0.2">
      <c r="A11" s="4" t="s">
        <v>44</v>
      </c>
      <c r="B11" s="4" t="s">
        <v>77</v>
      </c>
      <c r="C11" s="4" t="s">
        <v>46</v>
      </c>
      <c r="D11" s="2">
        <v>13</v>
      </c>
      <c r="E11" s="3">
        <v>0.69</v>
      </c>
      <c r="F11" s="3">
        <v>0.89</v>
      </c>
      <c r="G11" s="7">
        <v>5.9</v>
      </c>
      <c r="H11" s="7">
        <v>4.9000000000000004</v>
      </c>
    </row>
    <row r="12" spans="1:8" x14ac:dyDescent="0.2">
      <c r="A12" s="4" t="s">
        <v>35</v>
      </c>
      <c r="B12" s="4" t="s">
        <v>80</v>
      </c>
      <c r="C12" s="4" t="s">
        <v>46</v>
      </c>
      <c r="D12" s="2">
        <v>5</v>
      </c>
      <c r="E12" s="3">
        <v>0.8</v>
      </c>
      <c r="F12" s="3">
        <v>1</v>
      </c>
      <c r="G12" s="4">
        <v>15</v>
      </c>
      <c r="H12" s="7">
        <v>5</v>
      </c>
    </row>
    <row r="13" spans="1:8" x14ac:dyDescent="0.2">
      <c r="A13" s="4" t="s">
        <v>81</v>
      </c>
      <c r="B13" s="4" t="s">
        <v>80</v>
      </c>
      <c r="C13" s="4" t="s">
        <v>46</v>
      </c>
      <c r="D13" s="2">
        <v>6</v>
      </c>
      <c r="E13" s="3">
        <v>1</v>
      </c>
      <c r="F13" s="3">
        <v>1</v>
      </c>
      <c r="G13" s="7">
        <v>8</v>
      </c>
      <c r="H13" s="7">
        <v>5</v>
      </c>
    </row>
    <row r="14" spans="1:8" x14ac:dyDescent="0.2">
      <c r="A14" s="4" t="s">
        <v>60</v>
      </c>
      <c r="B14" s="4"/>
      <c r="C14" s="4"/>
      <c r="D14" s="4">
        <f>SUM(D2:D13)</f>
        <v>174</v>
      </c>
      <c r="E14" s="13">
        <f>AVERAGE(E2:E13)</f>
        <v>0.81</v>
      </c>
      <c r="F14" s="13">
        <f>AVERAGE(F2:F13)</f>
        <v>0.9745454545454546</v>
      </c>
      <c r="G14" s="7">
        <f>AVERAGE(G2:G13)</f>
        <v>7.3636363636363633</v>
      </c>
      <c r="H14" s="17">
        <f>AVERAGE(H2:H13)</f>
        <v>4.8909090909090907</v>
      </c>
    </row>
    <row r="15" spans="1:8" x14ac:dyDescent="0.2">
      <c r="A15" s="4"/>
      <c r="B15" s="4"/>
      <c r="C15" s="4"/>
      <c r="D15" s="2"/>
      <c r="E15" s="3"/>
      <c r="F15" s="8"/>
      <c r="H15" s="7"/>
    </row>
    <row r="16" spans="1:8" x14ac:dyDescent="0.2">
      <c r="A16" s="4"/>
      <c r="B16" s="4"/>
      <c r="C16" s="4"/>
      <c r="D16" s="2"/>
      <c r="E16" s="3"/>
      <c r="F16" s="8"/>
      <c r="H16" s="4"/>
    </row>
    <row r="19" spans="1:8" x14ac:dyDescent="0.2">
      <c r="A19" s="4"/>
      <c r="B19" s="4"/>
      <c r="C19" s="4"/>
      <c r="D19" s="2"/>
      <c r="E19" s="15"/>
      <c r="F19" s="13"/>
      <c r="H19" s="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Complete</vt:lpstr>
      <vt:lpstr>Pre-TT</vt:lpstr>
      <vt:lpstr>Pre-Tenure</vt:lpstr>
      <vt:lpstr>Post-Tenure</vt:lpstr>
      <vt:lpstr>Post-Full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Joseph Parent</cp:lastModifiedBy>
  <cp:lastPrinted>2025-01-06T19:37:35Z</cp:lastPrinted>
  <dcterms:created xsi:type="dcterms:W3CDTF">2019-03-25T20:44:17Z</dcterms:created>
  <dcterms:modified xsi:type="dcterms:W3CDTF">2025-05-13T17:01:58Z</dcterms:modified>
</cp:coreProperties>
</file>